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870" windowWidth="15480" windowHeight="9075" activeTab="0"/>
  </bookViews>
  <sheets>
    <sheet name="Web Data Explainer" sheetId="1" r:id="rId1"/>
    <sheet name="All Cities" sheetId="2" r:id="rId2"/>
    <sheet name="Big Cities" sheetId="3" r:id="rId3"/>
    <sheet name="Codes" sheetId="4" state="hidden" r:id="rId4"/>
  </sheets>
  <externalReferences>
    <externalReference r:id="rId7"/>
    <externalReference r:id="rId8"/>
  </externalReferences>
  <definedNames>
    <definedName name="_ftn1" localSheetId="0">'Web Data Explainer'!$A$71</definedName>
    <definedName name="_ftn2" localSheetId="0">'Web Data Explainer'!$A$72</definedName>
    <definedName name="_ftnref1" localSheetId="0">'Web Data Explainer'!$A$10</definedName>
    <definedName name="_ftnref2" localSheetId="0">'Web Data Explainer'!$A$63</definedName>
    <definedName name="BigCity">'Codes'!$B$1:$B$2</definedName>
    <definedName name="BigCityHi">'Codes'!$A$1:$B$2</definedName>
    <definedName name="BigCityLo">'Codes'!$B$1:$D$2</definedName>
    <definedName name="HIGr">'Codes'!$A$1:$A$2</definedName>
    <definedName name="LowGr">'Codes'!$D$1:$D$2</definedName>
    <definedName name="MedCity">'Codes'!$B$3:$D$4</definedName>
    <definedName name="SmallCity">'Codes'!$A$3:$A$4</definedName>
  </definedNames>
  <calcPr fullCalcOnLoad="1"/>
</workbook>
</file>

<file path=xl/sharedStrings.xml><?xml version="1.0" encoding="utf-8"?>
<sst xmlns="http://schemas.openxmlformats.org/spreadsheetml/2006/main" count="581" uniqueCount="389">
  <si>
    <t>MSA Code</t>
  </si>
  <si>
    <t>MSA</t>
  </si>
  <si>
    <t>Actual</t>
  </si>
  <si>
    <t>Boston MA</t>
  </si>
  <si>
    <t>Empl06</t>
  </si>
  <si>
    <t>Empl00</t>
  </si>
  <si>
    <t>EmpGr</t>
  </si>
  <si>
    <t>Las Vegas, NV-AZ MSA</t>
  </si>
  <si>
    <t>Orlando, FL MSA</t>
  </si>
  <si>
    <t>Phoenix-Mesa, AZ MSA</t>
  </si>
  <si>
    <t>West Palm Beach-Boca Raton, FL MSA</t>
  </si>
  <si>
    <t>Sacramento-Yolo, CA CMSA</t>
  </si>
  <si>
    <t>Honolulu, HI MSA</t>
  </si>
  <si>
    <t>Nashville, TN MSA</t>
  </si>
  <si>
    <t>Raleigh-Durham-Chapel Hill, NC MSA</t>
  </si>
  <si>
    <t>Jacksonville, FL MSA</t>
  </si>
  <si>
    <t>San Diego, CA MSA</t>
  </si>
  <si>
    <t>San Antonio, TX MSA</t>
  </si>
  <si>
    <t>Miami-Fort Lauderdale, FL CMSA</t>
  </si>
  <si>
    <t>Tampa-St. Petersburg-Clearwater, FL MSA</t>
  </si>
  <si>
    <t>Houston-Galveston-Brazoria, TX CMSA</t>
  </si>
  <si>
    <t>Austin-San Marcos, TX MSA</t>
  </si>
  <si>
    <t>Salt Lake City-Ogden, UT MSA</t>
  </si>
  <si>
    <t>Washington-Baltimore, DC-MD-VA-WV CMSA</t>
  </si>
  <si>
    <t>Los Angeles-Riverside-Orange County, CA CMSA</t>
  </si>
  <si>
    <t>Norfolk-Virginia Beach-Newport News, VA-NC MSA</t>
  </si>
  <si>
    <t>Charlotte-Gastonia-Rock Hill, NC-SC MSA</t>
  </si>
  <si>
    <t>Atlanta, GA MSA</t>
  </si>
  <si>
    <t>Portland-Salem, OR-WA CMSA</t>
  </si>
  <si>
    <t>Richmond-Petersburg, VA MSA</t>
  </si>
  <si>
    <t>Oklahoma City, OK MSA</t>
  </si>
  <si>
    <t>Memphis, TN-AR-MS MSA</t>
  </si>
  <si>
    <t>Seattle-Tacoma-Bremerton, WA CMSA</t>
  </si>
  <si>
    <t>Dallas-Fort Worth, TX CMSA</t>
  </si>
  <si>
    <t>Philadelphia-Wilmington-Atlantic City, PA-NJ-DE-MD CMSA</t>
  </si>
  <si>
    <t>Albany-Schenectady-Troy, NY MSA</t>
  </si>
  <si>
    <t>Omaha, NE-IA MSA</t>
  </si>
  <si>
    <t>Indianapolis, IN MSA</t>
  </si>
  <si>
    <t>Birmingham, AL MSA</t>
  </si>
  <si>
    <t>Providence-Fall River-Warwick, RI-MA MSA</t>
  </si>
  <si>
    <t>Minneapolis-St. Paul, MN-WI MSA</t>
  </si>
  <si>
    <t>Columbus, OH MSA</t>
  </si>
  <si>
    <t>Cincinnati-Hamilton, OH-KY-IN CMSA</t>
  </si>
  <si>
    <t>New York-Northern New Jersey-Long Island, NY-NJ-CT-PA CMSA</t>
  </si>
  <si>
    <t>Hartford, CT MSA</t>
  </si>
  <si>
    <t>Kansas City, MO-KS MSA</t>
  </si>
  <si>
    <t>Pittsburgh, PA MSA</t>
  </si>
  <si>
    <t>St. Louis, MO-IL MSA</t>
  </si>
  <si>
    <t>Chicago-Gary-Kenosha, IL-IN-WI CMSA</t>
  </si>
  <si>
    <t>Louisville, KY-IN MSA</t>
  </si>
  <si>
    <t>Denver-Boulder-Greeley, CO CMSA</t>
  </si>
  <si>
    <t>Greenville-Spartanburg-Anderson, SC MSA</t>
  </si>
  <si>
    <t>Boston-Worcester-Lawrence, MA-NH-ME-CT CMSA</t>
  </si>
  <si>
    <t>Buffalo-Niagara Falls, NY MSA</t>
  </si>
  <si>
    <t>Milwaukee-Racine, WI CMSA</t>
  </si>
  <si>
    <t>Greensboro--Winston-Salem--High Point, NC MSA</t>
  </si>
  <si>
    <t>Rochester, NY MSA</t>
  </si>
  <si>
    <t>Grand Rapids-Muskegon-Holland, MI MSA</t>
  </si>
  <si>
    <t>Cleveland-Akron, OH CMSA</t>
  </si>
  <si>
    <t>Dayton-Springfield, OH MSA</t>
  </si>
  <si>
    <t>San Francisco-Oakland-San Jose, CA CMSA</t>
  </si>
  <si>
    <t>Detroit-Ann Arbor-Flint, MI CMSA</t>
  </si>
  <si>
    <t>New Orleans, LA MSA</t>
  </si>
  <si>
    <t>Fort Myers-Cape Coral, FL MSA</t>
  </si>
  <si>
    <t>Naples, FL MSA</t>
  </si>
  <si>
    <t>Fort Pierce-Port St. Lucie, FL MSA</t>
  </si>
  <si>
    <t>McAllen-Edinburg-Mission, TX MSA</t>
  </si>
  <si>
    <t>Ocala, FL MSA</t>
  </si>
  <si>
    <t>Fayetteville-Springdale-Rogers, AR MSA</t>
  </si>
  <si>
    <t>Daytona Beach, FL MSA</t>
  </si>
  <si>
    <t>Odessa-Midland, TX MSA</t>
  </si>
  <si>
    <t>Boise City, ID MSA</t>
  </si>
  <si>
    <t>Wilmington, NC MSA</t>
  </si>
  <si>
    <t>Myrtle Beach, SC MSA</t>
  </si>
  <si>
    <t>Provo-Orem, UT MSA</t>
  </si>
  <si>
    <t>Reno, NV MSA</t>
  </si>
  <si>
    <t>Bakersfield, CA MSA</t>
  </si>
  <si>
    <t>Melbourne-Titusville-Palm Bay, FL MSA</t>
  </si>
  <si>
    <t>Lakeland-Winter Haven, FL MSA</t>
  </si>
  <si>
    <t>Fargo-Moorhead, ND-MN MSA</t>
  </si>
  <si>
    <t>Charleston-North Charleston, SC MSA</t>
  </si>
  <si>
    <t>Lafayette, LA MSA</t>
  </si>
  <si>
    <t>Tucson, AZ MSA</t>
  </si>
  <si>
    <t>Anchorage, AK MSA</t>
  </si>
  <si>
    <t>Savannah, GA MSA</t>
  </si>
  <si>
    <t>Knoxville, TN MSA</t>
  </si>
  <si>
    <t>Brownsville-Harlingen-San Benito, TX MSA</t>
  </si>
  <si>
    <t>Visalia-Tulare-Porterville, CA MSA</t>
  </si>
  <si>
    <t>Huntsville, AL MSA</t>
  </si>
  <si>
    <t>San Luis Obispo-Atascadero-Paso Robles, CA MSA</t>
  </si>
  <si>
    <t>Sarasota-Bradenton, FL MSA</t>
  </si>
  <si>
    <t>Sioux Falls, SD MSA</t>
  </si>
  <si>
    <t>Stockton-Lodi, CA MSA</t>
  </si>
  <si>
    <t>Killeen-Temple, TX MSA</t>
  </si>
  <si>
    <t>Fresno, CA MSA</t>
  </si>
  <si>
    <t>Albuquerque, NM MSA</t>
  </si>
  <si>
    <t>Madison, WI MSA</t>
  </si>
  <si>
    <t>Spokane, WA MSA</t>
  </si>
  <si>
    <t>Springfield, MO MSA</t>
  </si>
  <si>
    <t>Pensacola, FL MSA</t>
  </si>
  <si>
    <t>Modesto, CA MSA</t>
  </si>
  <si>
    <t>Jackson, MS MSA</t>
  </si>
  <si>
    <t>Des Moines, IA MSA</t>
  </si>
  <si>
    <t>Fort Collins-Loveland, CO MSA</t>
  </si>
  <si>
    <t>Eugene-Springfield, OR MSA</t>
  </si>
  <si>
    <t>Amarillo, TX MSA</t>
  </si>
  <si>
    <t>Gainesville, FL MSA</t>
  </si>
  <si>
    <t>Baton Rouge, LA MSA</t>
  </si>
  <si>
    <t>Fayetteville, NC MSA</t>
  </si>
  <si>
    <t>Montgomery, AL MSA</t>
  </si>
  <si>
    <t>Allentown-Bethlehem-Easton, PA MSA</t>
  </si>
  <si>
    <t>Lincoln, NE MSA</t>
  </si>
  <si>
    <t>Corpus Christi, TX MSA</t>
  </si>
  <si>
    <t>Mobile, AL MSA</t>
  </si>
  <si>
    <t>Lubbock, TX MSA</t>
  </si>
  <si>
    <t>Asheville, NC MSA</t>
  </si>
  <si>
    <t>Shreveport-Bossier City, LA MSA</t>
  </si>
  <si>
    <t>Columbia, SC MSA</t>
  </si>
  <si>
    <t>Harrisburg-Lebanon-Carlisle, PA MSA</t>
  </si>
  <si>
    <t>Lancaster, PA MSA</t>
  </si>
  <si>
    <t>Waco, TX MSA</t>
  </si>
  <si>
    <t>Santa Barbara-Santa Maria-Lompoc, CA MSA</t>
  </si>
  <si>
    <t>El Paso, TX MSA</t>
  </si>
  <si>
    <t>Green Bay, WI MSA</t>
  </si>
  <si>
    <t>York, PA MSA</t>
  </si>
  <si>
    <t>Appleton-Oshkosh-Neenah, WI MSA</t>
  </si>
  <si>
    <t>Little Rock-North Little Rock, AR MSA</t>
  </si>
  <si>
    <t>Portland, ME MSA</t>
  </si>
  <si>
    <t>Colorado Springs, CO MSA</t>
  </si>
  <si>
    <t>Elkhart-Goshen, IN MSA</t>
  </si>
  <si>
    <t>Tallahassee, FL MSA</t>
  </si>
  <si>
    <t>Macon, GA MSA</t>
  </si>
  <si>
    <t>Peoria-Pekin, IL MSA</t>
  </si>
  <si>
    <t>Salinas, CA MSA</t>
  </si>
  <si>
    <t>Lexington, KY MSA</t>
  </si>
  <si>
    <t>Fort Smith, AR-OK MSA</t>
  </si>
  <si>
    <t>Tulsa, OK MSA</t>
  </si>
  <si>
    <t>Chattanooga, TN-GA MSA</t>
  </si>
  <si>
    <t>Johnson City-Kingsport-Bristol, TN-VA MSA</t>
  </si>
  <si>
    <t>Augusta-Aiken, GA-SC MSA</t>
  </si>
  <si>
    <t>Scranton--Wilkes-Barre--Hazleton, PA MSA</t>
  </si>
  <si>
    <t>Wichita, KS MSA</t>
  </si>
  <si>
    <t>Duluth-Superior, MN-WI MSA</t>
  </si>
  <si>
    <t>Reading, PA MSA</t>
  </si>
  <si>
    <t>Beaumont-Port Arthur, TX MSA</t>
  </si>
  <si>
    <t>Davenport-Moline-Rock Island, IA-IL MSA</t>
  </si>
  <si>
    <t>Roanoke, VA MSA</t>
  </si>
  <si>
    <t>Springfield, MA MSA</t>
  </si>
  <si>
    <t>Cedar Rapids, IA MSA</t>
  </si>
  <si>
    <t>Syracuse, NY MSA</t>
  </si>
  <si>
    <t>Evansville-Henderson, IN-KY MSA</t>
  </si>
  <si>
    <t>Columbus, GA-AL MSA</t>
  </si>
  <si>
    <t>Kalamazoo-Battle Creek, MI MSA</t>
  </si>
  <si>
    <t>Utica-Rome, NY MSA</t>
  </si>
  <si>
    <t>Erie, PA MSA</t>
  </si>
  <si>
    <t>Fort Wayne, IN MSA</t>
  </si>
  <si>
    <t>Lansing-East Lansing, MI MSA</t>
  </si>
  <si>
    <t>Rockford, IL MSA</t>
  </si>
  <si>
    <t>Toledo, OH MSA</t>
  </si>
  <si>
    <t>South Bend, IN MSA</t>
  </si>
  <si>
    <t>Binghamton, NY MSA</t>
  </si>
  <si>
    <t>Saginaw-Bay City-Midland, MI MSA</t>
  </si>
  <si>
    <t>Canton-Massillon, OH MSA</t>
  </si>
  <si>
    <t>Youngstown-Warren, OH MSA</t>
  </si>
  <si>
    <t>Biloxi-Gulfport-Pascagoula, MS MSA</t>
  </si>
  <si>
    <t>Springfield, IL MSA</t>
  </si>
  <si>
    <t>Hickory-Morganton-Lenoir, NC MSA</t>
  </si>
  <si>
    <t>Yuma, AZ MSA</t>
  </si>
  <si>
    <t>Dover, DE MSA</t>
  </si>
  <si>
    <t>Laredo, TX MSA</t>
  </si>
  <si>
    <t>Panama City, FL MSA</t>
  </si>
  <si>
    <t>Punta Gorda, FL MSA</t>
  </si>
  <si>
    <t>Santa Fe, NM MSA</t>
  </si>
  <si>
    <t>Bellingham, WA MSA</t>
  </si>
  <si>
    <t>Las Cruces, NM MSA</t>
  </si>
  <si>
    <t>Auburn-Opeleika, AL</t>
  </si>
  <si>
    <t>Grand Junction, CO MSA</t>
  </si>
  <si>
    <t>Houma, LA MSA</t>
  </si>
  <si>
    <t>Fort Walton Beach, FL MSA</t>
  </si>
  <si>
    <t>Hattiesburg, MS MSA</t>
  </si>
  <si>
    <t>Billings, MT MSA</t>
  </si>
  <si>
    <t>Flagstaff, AZ-UT MSA</t>
  </si>
  <si>
    <t>Medford-Ashland, OR MSA</t>
  </si>
  <si>
    <t>Richland-Kennewick-Pasco, WA MSA</t>
  </si>
  <si>
    <t>Bryan-College Station, TX MSA</t>
  </si>
  <si>
    <t>Iowa City, IA MSA</t>
  </si>
  <si>
    <t>Redding, CA MSA</t>
  </si>
  <si>
    <t>Clarksville-Hopkinsville, TN-KY MSA</t>
  </si>
  <si>
    <t>Tuscaloosa, AL MSA</t>
  </si>
  <si>
    <t>Charlottesville, VA MSA</t>
  </si>
  <si>
    <t>Rochester, MN MSA</t>
  </si>
  <si>
    <t>Tyler, TX MSA</t>
  </si>
  <si>
    <t>Yuba City, CA MSA</t>
  </si>
  <si>
    <t>Merced, CA MSA</t>
  </si>
  <si>
    <t>Columbia, MO MSA</t>
  </si>
  <si>
    <t>Athens, GA MSA</t>
  </si>
  <si>
    <t>Longview-Marshall, TX MSA</t>
  </si>
  <si>
    <t>Wausau, WI MSA</t>
  </si>
  <si>
    <t>St. Cloud, MN MSA</t>
  </si>
  <si>
    <t>Jacksonville, NC MSA</t>
  </si>
  <si>
    <t>Alexandria, LA MSA</t>
  </si>
  <si>
    <t>St. Joseph, MO MSA</t>
  </si>
  <si>
    <t>Chico-Paradise, CA MSA</t>
  </si>
  <si>
    <t>Glens Falls, NY MSA</t>
  </si>
  <si>
    <t>State College, PA MSA</t>
  </si>
  <si>
    <t>Barnstable-Yarmouth, MA MSA</t>
  </si>
  <si>
    <t>Yakima, WA MSA</t>
  </si>
  <si>
    <t>Anniston, AL MSA</t>
  </si>
  <si>
    <t>Greenville, NC MSA</t>
  </si>
  <si>
    <t>Abilene, TX MSA</t>
  </si>
  <si>
    <t>Bloomington, IN MSA</t>
  </si>
  <si>
    <t>Dothan, AL MSA</t>
  </si>
  <si>
    <t>Altoona, PA MSA</t>
  </si>
  <si>
    <t>La Crosse, WI-MN MSA</t>
  </si>
  <si>
    <t>Eau Claire, WI MSA</t>
  </si>
  <si>
    <t>Waterloo-Cedar Falls, IA MSA</t>
  </si>
  <si>
    <t>Wichita Falls, TX MSA</t>
  </si>
  <si>
    <t>Sheboygan, WI MSA</t>
  </si>
  <si>
    <t>Janesville-Beloit, WI MSA</t>
  </si>
  <si>
    <t>Lake Charles, LA MSA</t>
  </si>
  <si>
    <t>Joplin, MO MSA</t>
  </si>
  <si>
    <t>Champaign-Urbana, IL MSA</t>
  </si>
  <si>
    <t>Pueblo, CO MSA</t>
  </si>
  <si>
    <t>Jackson, TN MSA</t>
  </si>
  <si>
    <t>Johnstown, PA MSA</t>
  </si>
  <si>
    <t>Monroe, LA MSA</t>
  </si>
  <si>
    <t>Bloomington-Normal, IL MSA</t>
  </si>
  <si>
    <t>Florence, AL MSA</t>
  </si>
  <si>
    <t>Lynchburg, VA MSA</t>
  </si>
  <si>
    <t>Lafayette, IN MSA</t>
  </si>
  <si>
    <t>Terre Haute, IN MSA</t>
  </si>
  <si>
    <t>Gadsden, AL MSA</t>
  </si>
  <si>
    <t>Sharon, PA MSA</t>
  </si>
  <si>
    <t>Goldsboro, NC MSA</t>
  </si>
  <si>
    <t>Albany, GA MSA</t>
  </si>
  <si>
    <t>Decatur, AL MSA</t>
  </si>
  <si>
    <t>Williamsport, PA MSA</t>
  </si>
  <si>
    <t>Sioux City, IA-NE MSA</t>
  </si>
  <si>
    <t>Lima, OH MSA</t>
  </si>
  <si>
    <t>Jamestown, NY MSA</t>
  </si>
  <si>
    <t>Rocky Mount, NC MSA</t>
  </si>
  <si>
    <t>Jackson, MI MSA</t>
  </si>
  <si>
    <t>Mansfield, OH MSA</t>
  </si>
  <si>
    <t>Topeka, KS MSA</t>
  </si>
  <si>
    <t>Decatur, IL MSA</t>
  </si>
  <si>
    <t>Sumter, SC MSA</t>
  </si>
  <si>
    <t>Kokomo, IN MSA</t>
  </si>
  <si>
    <t>Benton Harbor, MI MSA</t>
  </si>
  <si>
    <t>Muncie, IN MSA</t>
  </si>
  <si>
    <t>Boston NH</t>
  </si>
  <si>
    <t>Top third</t>
  </si>
  <si>
    <t>Median</t>
  </si>
  <si>
    <t>Bottom third</t>
  </si>
  <si>
    <t>shiftgr</t>
  </si>
  <si>
    <t>Emreg</t>
  </si>
  <si>
    <t>Rust</t>
  </si>
  <si>
    <t>PhD</t>
  </si>
  <si>
    <t>Empl</t>
  </si>
  <si>
    <t>Const 95-00</t>
  </si>
  <si>
    <t>% Ch Stk</t>
  </si>
  <si>
    <t>% 95 Pop</t>
  </si>
  <si>
    <t>90 - 00</t>
  </si>
  <si>
    <t>Const9500</t>
  </si>
  <si>
    <t>GrHU9000</t>
  </si>
  <si>
    <t>Pr - 00</t>
  </si>
  <si>
    <t>NewHomPr</t>
  </si>
  <si>
    <t>Pct Multi</t>
  </si>
  <si>
    <t>PctMulti</t>
  </si>
  <si>
    <t>Pct1Acre</t>
  </si>
  <si>
    <t>TaxRate</t>
  </si>
  <si>
    <t>TaxCap</t>
  </si>
  <si>
    <t>Pop</t>
  </si>
  <si>
    <t>US</t>
  </si>
  <si>
    <t>Forgn</t>
  </si>
  <si>
    <t>In2539</t>
  </si>
  <si>
    <t>In65+</t>
  </si>
  <si>
    <t>USMig</t>
  </si>
  <si>
    <t>ForMig</t>
  </si>
  <si>
    <t>SelfEmpl</t>
  </si>
  <si>
    <t>Coll&amp;</t>
  </si>
  <si>
    <t>Coll&amp;Pct</t>
  </si>
  <si>
    <t>Temp</t>
  </si>
  <si>
    <t>Minority</t>
  </si>
  <si>
    <t>Poor</t>
  </si>
  <si>
    <t>75&amp;</t>
  </si>
  <si>
    <t>25-39</t>
  </si>
  <si>
    <t>No HS</t>
  </si>
  <si>
    <t>Minpct</t>
  </si>
  <si>
    <t>PovPct</t>
  </si>
  <si>
    <t>AgePct</t>
  </si>
  <si>
    <t>2539Pct</t>
  </si>
  <si>
    <t>NoHSPct</t>
  </si>
  <si>
    <t>In</t>
  </si>
  <si>
    <t>Out</t>
  </si>
  <si>
    <t>Net</t>
  </si>
  <si>
    <t>SameSt</t>
  </si>
  <si>
    <t>Coll3550InMig</t>
  </si>
  <si>
    <t>Coll3550outmig</t>
  </si>
  <si>
    <t>Net3550</t>
  </si>
  <si>
    <t/>
  </si>
  <si>
    <t>Gradpct2534</t>
  </si>
  <si>
    <t>CollPct1822</t>
  </si>
  <si>
    <t>PubHmStColl</t>
  </si>
  <si>
    <t>Shift</t>
  </si>
  <si>
    <t>ShiftGr</t>
  </si>
  <si>
    <t>&gt;=100</t>
  </si>
  <si>
    <t>Empl - 000s</t>
  </si>
  <si>
    <t>Totals - Mns</t>
  </si>
  <si>
    <t>Empl Gr 00-06</t>
  </si>
  <si>
    <t>Annual % Ch</t>
  </si>
  <si>
    <t>New Home</t>
  </si>
  <si>
    <t>$000s</t>
  </si>
  <si>
    <t>Housing Construction</t>
  </si>
  <si>
    <t>%&gt;1Acre</t>
  </si>
  <si>
    <t>Total</t>
  </si>
  <si>
    <t>Total Taxes</t>
  </si>
  <si>
    <t>Per</t>
  </si>
  <si>
    <t>Capita</t>
  </si>
  <si>
    <t>As % of</t>
  </si>
  <si>
    <t>Pers Inc</t>
  </si>
  <si>
    <t>Pop 2000</t>
  </si>
  <si>
    <t>000s</t>
  </si>
  <si>
    <t>US in Mns</t>
  </si>
  <si>
    <t>Migration 1995 to 2000</t>
  </si>
  <si>
    <t>% Total Pop</t>
  </si>
  <si>
    <t>% of Age Grp</t>
  </si>
  <si>
    <t>College Grad 35-50</t>
  </si>
  <si>
    <t>Grads 35-50</t>
  </si>
  <si>
    <t>Same State</t>
  </si>
  <si>
    <t>Born in</t>
  </si>
  <si>
    <t>Pct of col-</t>
  </si>
  <si>
    <t>lege grads</t>
  </si>
  <si>
    <t>foreign born</t>
  </si>
  <si>
    <t>Percent of Population in 2000</t>
  </si>
  <si>
    <t>Self</t>
  </si>
  <si>
    <t>Employed</t>
  </si>
  <si>
    <t>Coll Grads</t>
  </si>
  <si>
    <t>Pct of Pop</t>
  </si>
  <si>
    <t>25 to 34</t>
  </si>
  <si>
    <t>% Pop 18-22 in College</t>
  </si>
  <si>
    <t>in Home-</t>
  </si>
  <si>
    <t>State Public</t>
  </si>
  <si>
    <t>Climate</t>
  </si>
  <si>
    <t>Mean Jan</t>
  </si>
  <si>
    <t>IndexWt</t>
  </si>
  <si>
    <t>Mfg</t>
  </si>
  <si>
    <t>% Tot</t>
  </si>
  <si>
    <t>On-Line Data – Metro Area Growth Study</t>
  </si>
  <si>
    <t>Work Sheets</t>
  </si>
  <si>
    <t>There are two separate worksheets; one contains data on all 242 cities; the other has the same data but only for the 56 cities that had employment of 400,000 or more in 2000.</t>
  </si>
  <si>
    <t>Cities – Worksheet Rows</t>
  </si>
  <si>
    <t>Ordered by Growth Rate</t>
  </si>
  <si>
    <t>In each of the two worksheets, the cities are sorted by growth rate; the high-growth cities are at the top; the low-growth cities at the bottom.</t>
  </si>
  <si>
    <t>Boston:</t>
  </si>
  <si>
    <t>In the study, and in the body of the worksheets, data on Boston is for the entire metro area, including southern New Hampshire.  These rows are labeled “Boston-Worcester-Lawrence, MA-NH-ME-CT CMSA”.  Because many readers will be interested in only the portion of the Boston metro area in Massachusetts (Suffolk, Middlesex, Essex, Norfolk, Worcester, and Plymouth counties), this data is shown near the top of both worksheets and is labeled “Boston MA”.[1]</t>
  </si>
  <si>
    <t>The rows for the two metro areas in Massachusetts – Boston and Springfield – are highlighted with double-blue lines.  (Springfield appears only in the All-City worksheet).</t>
  </si>
  <si>
    <t>Summaries</t>
  </si>
  <si>
    <r>
      <t>At the top of each worksheet there is summary data.  Starting with the All Cities worksheet, the first row shows combined data for all 242 metro areas.  The next two rows show summary data for high-growth and no-growth cities.  High-growth is defined as those cities with annual growth rate from 2000 to 2006 of 1.04% per year or greater.  This is the 67</t>
    </r>
    <r>
      <rPr>
        <vertAlign val="superscript"/>
        <sz val="11.5"/>
        <rFont val="Times New Roman"/>
        <family val="1"/>
      </rPr>
      <t>th</t>
    </r>
    <r>
      <rPr>
        <sz val="11.5"/>
        <rFont val="Times New Roman"/>
        <family val="1"/>
      </rPr>
      <t xml:space="preserve"> percentile amongst the big cities – that is, one third of big cities grew at this rate or better.  Low-growth cities are those where employment fell between 2000 and 2006.  These parameters are shown in column A.</t>
    </r>
  </si>
  <si>
    <t>Rows 8 and 9 show summary data for high-growth and low-growth big cities.  Finally, rows 11, 13, and 15 show summary data for large, medium, and small cities.  Large cities are those with employment in 2000 of 400,000 or greater; medium cities had fewer than 400,000 workers in 2000 but more than 100,000.  Again, these parameters are shown in column A.</t>
  </si>
  <si>
    <t>The worksheet for big cities has summary data for all cities and for big cities.</t>
  </si>
  <si>
    <r>
      <t>At the bottom of the All Cities table there are rows showing separately the Massachusetts and New Hampshire portions of the Boston metro area.  The final three rows show for each column the 67</t>
    </r>
    <r>
      <rPr>
        <vertAlign val="superscript"/>
        <sz val="11.5"/>
        <rFont val="Times New Roman"/>
        <family val="1"/>
      </rPr>
      <t>th</t>
    </r>
    <r>
      <rPr>
        <sz val="11.5"/>
        <rFont val="Times New Roman"/>
        <family val="1"/>
      </rPr>
      <t xml:space="preserve"> percentile, the median, and the 33</t>
    </r>
    <r>
      <rPr>
        <vertAlign val="superscript"/>
        <sz val="11.5"/>
        <rFont val="Times New Roman"/>
        <family val="1"/>
      </rPr>
      <t>rd</t>
    </r>
    <r>
      <rPr>
        <sz val="11.5"/>
        <rFont val="Times New Roman"/>
        <family val="1"/>
      </rPr>
      <t xml:space="preserve"> percentile of the values in that column.  Thus, in the first column, one third of all cities had 2000 employment of 243,000 or more; the median employment was 158,000, and one third had 2000 employment of 98,000 or less.  The Big Cities worksheet has similar data, for big cities only.  (For 2000, employment, the top third were greater than 1,265,000 workers; the median was 886,000, and the bottom third were under 701,000).</t>
    </r>
  </si>
  <si>
    <t>Color Coding</t>
  </si>
  <si>
    <t>To help readers interpret the information, the data is color-coded.  For columns A through F (city code and name, employment in 2000 and 2006, and the annual growth rate), the coding is based on column F – the annual growth rate.  Cities in green are those in the top third, those in purple are above the median but not in the top third, and those in red are in the bottom third.</t>
  </si>
  <si>
    <r>
      <t>For all of the other columns, the color-coding is based on the data in each particular column.  For example, column I shows the percent of total employment in 2000 in manufacturing.  For all cities, the 67</t>
    </r>
    <r>
      <rPr>
        <vertAlign val="superscript"/>
        <sz val="11.5"/>
        <rFont val="Times New Roman"/>
        <family val="1"/>
      </rPr>
      <t>th</t>
    </r>
    <r>
      <rPr>
        <sz val="11.5"/>
        <rFont val="Times New Roman"/>
        <family val="1"/>
      </rPr>
      <t xml:space="preserve"> percentile is 13.7%; cities with 14.9% or more of employment in manufacturing are shown in green.  The median is 12.3%; cities above 11.2% but below 13.7% are shown in purple.  And cities with less than 9.4% in manufacturing (the 33</t>
    </r>
    <r>
      <rPr>
        <vertAlign val="superscript"/>
        <sz val="11.5"/>
        <rFont val="Times New Roman"/>
        <family val="1"/>
      </rPr>
      <t>rd</t>
    </r>
    <r>
      <rPr>
        <sz val="11.5"/>
        <rFont val="Times New Roman"/>
        <family val="1"/>
      </rPr>
      <t xml:space="preserve"> percentile) are shown in red.</t>
    </r>
  </si>
  <si>
    <r>
      <t>Using the color-coding:</t>
    </r>
    <r>
      <rPr>
        <sz val="11.5"/>
        <rFont val="Times New Roman"/>
        <family val="1"/>
      </rPr>
      <t xml:space="preserve">  At the bottom of the all-cities worksheet, the city names are coded in red; these are the slowest-growing cities.  But almost all of these slow-growing cities have the manufacturing share coded in green.  This is visual confirmation that a large manufacturing sector is predictive of slow economic growth.  (Looking at the big city table, Boston is the </t>
    </r>
    <r>
      <rPr>
        <b/>
        <i/>
        <sz val="11.5"/>
        <rFont val="Times New Roman"/>
        <family val="1"/>
      </rPr>
      <t>only</t>
    </r>
    <r>
      <rPr>
        <sz val="11.5"/>
        <rFont val="Times New Roman"/>
        <family val="1"/>
      </rPr>
      <t xml:space="preserve"> one of the slowest-growing big cities that does </t>
    </r>
    <r>
      <rPr>
        <b/>
        <i/>
        <sz val="11.5"/>
        <rFont val="Times New Roman"/>
        <family val="1"/>
      </rPr>
      <t>not</t>
    </r>
    <r>
      <rPr>
        <sz val="11.5"/>
        <rFont val="Times New Roman"/>
        <family val="1"/>
      </rPr>
      <t xml:space="preserve"> have a large manufacturing sector!</t>
    </r>
  </si>
  <si>
    <t>Taking another example, columns R and S show city tax burdens.  Looking at the top of the table – cities that grew rapidly and whose names are therefore coded in green – we see that there is no pattern to the color-coding in the two tax columns.  That is, rapidly growing cities are as likely to have high tax burdens as low.</t>
  </si>
  <si>
    <r>
      <t>The color-coding can also be used with the summaries at the top of the tables.  For example, the 96 high-growth cities had a 23.1% increase in their housing stock from 1990 to 2000 (column M - colored in green since this was a large increase), while the 65 no-growth cities increased their housing stock by only 9.6% (colored in red, since this is below the 33</t>
    </r>
    <r>
      <rPr>
        <vertAlign val="superscript"/>
        <sz val="11.5"/>
        <rFont val="Times New Roman"/>
        <family val="1"/>
      </rPr>
      <t>rd</t>
    </r>
    <r>
      <rPr>
        <sz val="11.5"/>
        <rFont val="Times New Roman"/>
        <family val="1"/>
      </rPr>
      <t xml:space="preserve"> percentile.)  </t>
    </r>
  </si>
  <si>
    <r>
      <t>Another instructive example is the percent of working-age adults holding PhD degrees (column AQ).  Rows 8 and 9 show that large cities generally – whether they are rapidly growing or not growing at all – have relatively high concentrations of PhDs (1.1% and 1.0%, respectively.  (The median is .78% and the 67</t>
    </r>
    <r>
      <rPr>
        <vertAlign val="superscript"/>
        <sz val="11.5"/>
        <rFont val="Times New Roman"/>
        <family val="1"/>
      </rPr>
      <t>th</t>
    </r>
    <r>
      <rPr>
        <sz val="11.5"/>
        <rFont val="Times New Roman"/>
        <family val="1"/>
      </rPr>
      <t xml:space="preserve"> percentile is .95%.  In this case, the average – 1.05% - is actually well above the 67</t>
    </r>
    <r>
      <rPr>
        <vertAlign val="superscript"/>
        <sz val="11.5"/>
        <rFont val="Times New Roman"/>
        <family val="1"/>
      </rPr>
      <t>th</t>
    </r>
    <r>
      <rPr>
        <sz val="11.5"/>
        <rFont val="Times New Roman"/>
        <family val="1"/>
      </rPr>
      <t xml:space="preserve"> percentile, because the upper tail is so high  (Boston is at 1.93% and Iowa City (University of Iowa) at 5.17%).  So the proportion of workers holding advanced degrees is not predictive of high employment growth for big cities.  However, it </t>
    </r>
    <r>
      <rPr>
        <b/>
        <i/>
        <sz val="11.5"/>
        <rFont val="Times New Roman"/>
        <family val="1"/>
      </rPr>
      <t>is</t>
    </r>
    <r>
      <rPr>
        <sz val="11.5"/>
        <rFont val="Times New Roman"/>
        <family val="1"/>
      </rPr>
      <t xml:space="preserve"> predictive for smaller cities.  Looking at all cities, those with high employment growth averaged 1.19% of their workers with PhDs and those with falling employment averaged .80%.  A look down the column will show that college towns like College Station (TX – Texas A&amp;M), Iowa City, Tuscaloosa (AL – University of Alabama) and Raleigh-Durham (University of North Carolina, NC State, Duke) enjoy rapid employment growth.</t>
    </r>
  </si>
  <si>
    <t>Economic and Demographic Data – Worksheet Columns</t>
  </si>
  <si>
    <t>Employment</t>
  </si>
  <si>
    <t>Columns C and D show total employment for each metro area in 2000 and 2006.  For each metro area, the totals are in thousands of jobs; for the summary rows the totals are millions.</t>
  </si>
  <si>
    <t>Column F shows the compound annual growth rate in employment for each city from 2000 to 2006.  (For Fort Myers, for example – the fastest-growing metro area in the all-city worksheet, employment in 2000 was 162,000; it grew at 5.6% each year and reached 224,000 in 2006.)</t>
  </si>
  <si>
    <r>
      <t xml:space="preserve">Column G shows the annual percent employment shift - the change in employment that comes from losing or gaining market share, industry by industry.  What’s </t>
    </r>
    <r>
      <rPr>
        <b/>
        <i/>
        <sz val="11.5"/>
        <rFont val="Times New Roman"/>
        <family val="1"/>
      </rPr>
      <t>not</t>
    </r>
    <r>
      <rPr>
        <sz val="11.5"/>
        <rFont val="Times New Roman"/>
        <family val="1"/>
      </rPr>
      <t xml:space="preserve"> in employment shift is what one might consider the natural growth – the employment growth each city would experience if its employment in each industry grew at the same rate as national employment in that industry.  The remaining portion – shown in the shift column, is the extra growth (or loss of employment) that comes because a particular industry in any given city is growing more rapidly – or less rapidly – than firms in this industry nationally.</t>
    </r>
  </si>
  <si>
    <r>
      <t xml:space="preserve">To understand this, look at row 5.  Total employment in all metro areas grew at .5% per year (column F); the employment shift across all cities – by definition – was 0.0%.  If we look at the Massachusetts portion of the Boston metro area, we see that actual employment fell by .5% per year from 2000 to 2006.  However, shift employment fell by 1.3% per year.  That is, eastern Massachusetts was losing market share at the rate of 1.3% per year.  Had the Boston area </t>
    </r>
    <r>
      <rPr>
        <b/>
        <i/>
        <sz val="11.5"/>
        <rFont val="Times New Roman"/>
        <family val="1"/>
      </rPr>
      <t>not</t>
    </r>
    <r>
      <rPr>
        <sz val="11.5"/>
        <rFont val="Times New Roman"/>
        <family val="1"/>
      </rPr>
      <t xml:space="preserve"> lost share, employment would have grown at .8% per year  - slightly faster than the average for all cities.  Put another way, given the region’s economic mix (and relatively low manufacturing sector) – employment should grow more rapidly than the rest of the country.  But this advantage is more than balanced by our loss of market share.</t>
    </r>
  </si>
  <si>
    <t>Housing Variables</t>
  </si>
  <si>
    <t>Housing variables are found in columns K through P.  Column K shows the price of new homes.  This is derived from census data, starting with the average permit value for new single-family homes in each county, adjusted for the ratio of new home prices to permit values for each of the four census regions (census publishes home prices only for the 4 regions – Northeast, Midwest, South, and West).</t>
  </si>
  <si>
    <t>The next columns show data on housing construction.  The change in the housing stock is taken from the April 1 housing stock values from the censuses of 1990 and 2000.  Column N shows the total number of new housing units (multi as well as single), taken from census data on building permits, divided by 1995 population.  The percent of the total accounted for by multi-unit construction is shown in column O.  Column P is derived from the Census Public Use files, and shows the percent of homes built between 1995 and 2000 built on lots of one acre or more.  For each of the roughly 6 million households in the national 5% sample, these files indicate, among other variables, whether the household owned its own home, when the home was built, where the home is located (by SMSA and state), and whether it is built on more than 1 acre.</t>
  </si>
  <si>
    <t>Tax Data</t>
  </si>
  <si>
    <t>Information on tax burdens is shown in columns R and S.  The basic information is derived from the 2002 Census of Governments, and applies to fiscal year 2001.  Total taxes are calculated by county.  The local portion of taxes is reported by county in the census of governments; state taxes are assigned to counties according to their shares of state personal income.  Overall tax payments for each metro area are added up across counties (which in some cases are not all in the same state) and are then divided by total personal income (column R) or total population (column S).</t>
  </si>
  <si>
    <t>Population &amp; Migration</t>
  </si>
  <si>
    <t>Various kinds of population, demographic, and migration data are shown in columns U through AV.  The migration figures are derived from the 14 million person records in the Census 2000 public use files.  These records show the person’s place of birth, age, and educational attainment, and where the person was living in 2000 and also where he/she was living in 1995.  Columns W and X show, respectively, net migration from the rest of the U.S. and net migration from abroad as a percent of each metro area’s total population in 2000. Columns Z shows the number of persons aged 25 to 39 in 2000 who had moved into each metro area from 1995 to 2000, as a percent of all people 25 to 39.  Column AA shows the same ratio for persons over 65.  Columns AC through AE look only at college graduates aged 35 to 50 in 2000.  Column AC shows in-migration of such graduates in each metro area as a percent of the total number of these graduates, while column AD shows out-migration and column AE shows net migration.  By definition, column AE is the sum of columns AC and AD.</t>
  </si>
  <si>
    <t>Additional information on college graduates is shown in columns AG and AH.  Column AG shows the percent of all college graduates aged 35 to 50 in each metro area who were living in the same state in which they were born; column AH shows the percentage of all college graduates who were born outside the U.S.</t>
  </si>
  <si>
    <t>Columns AJ through AQ are self-explanatory; they give information on the percent of the year 2000 total population in each metro area falling in certain categories, such as the percent self-employed, the percent who were minorities, the percent of adults who did finish high school, and the percent of working-age adults who had college degrees.  All of this data was calculated from the census public use files.</t>
  </si>
  <si>
    <t xml:space="preserve">Finally, columns AU and AV give information on college attendance.  Column AU shows the percent of all people aged 18-22 in 2000 who were attending college.  This data is also derived from the public use files.  Since the census lists college students as residing in the place where they attend school, the ratios are based on where students were living in 1995.  That is, column AU shows the percent of people aged 18-22 in 2000 who were in college in 2000, by place of 1995 residence, as a percent of all people aged 18-22 in 2000 who were living in each metro area in 1995.  </t>
  </si>
  <si>
    <t>Column AV uses the same denominator (all people aged 18-22 in 2000, sorted by residence in 1995) but the numerator is now restricted to people of this age who were attending public colleges in the same metro area they lived in five years earlier.  Because people move for reasons other than to attend college, this is not a perfect indicator of home-state capacity, but it does point to important differences.  This can be seen by comparing the Massachusetts portion of the Boston metro area to the national average.  More young people were in college in Boston in 2000 (66.7% compared to 56.3% nation-wide), but the percent using home-state public institutions was far lower (only 9.8% of all young people in Boston as against 17.7% nationwide).  By combining the information in columns AV and AU, we can calculate that only 14.8% of greater Boston college students were in home-state public institutions, as compared to 31.5% nationally.[2]</t>
  </si>
  <si>
    <t>The final column shows the mean January temperature.  Data for this variable was not readily available for all metro areas.</t>
  </si>
  <si>
    <t>[1] The entire metro area also includes Hillsborough, Merrimack, Rockingham, and Strafford counties in New Hampshire.  As explained in the text, the definition of New England metro areas used here differs slightly from the census definition.  In New England (unlike the rest of the U.S.), the Census Bureau defines metro areas by town and not by county; since the study database is built up from county data, counties were assigned to metro areas (or not) based on where the Census Bureau assigns the majority of their population.  For example, the Census splits Bristol County between Providence and Boston metro areas, with slightly more of the population in the Providence area; hence, it is in Providence for purposes of this study.  Similarly, the western portion of Worcester County is not in the Boston metro area as defined by the census, but since the greater part of the county’s population is in the Boston area, the entire county is assigned to Boston here.</t>
  </si>
  <si>
    <t>[2] Both of these numbers are understatements, since they would exclude high-school students whose families moved to a metro area between 1995 and 2000 and then attended college at a public campus in their new metro area.  Nonetheless, the comparison between metro areas is still relevant.</t>
  </si>
  <si>
    <t>Footnotes: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</si>
</sst>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57">
    <font>
      <sz val="10"/>
      <name val="Arial"/>
      <family val="0"/>
    </font>
    <font>
      <b/>
      <sz val="10"/>
      <name val="Arial Narrow"/>
      <family val="2"/>
    </font>
    <font>
      <sz val="10"/>
      <name val="Arial Narrow"/>
      <family val="2"/>
    </font>
    <font>
      <b/>
      <sz val="11"/>
      <name val="Arial"/>
      <family val="2"/>
    </font>
    <font>
      <i/>
      <sz val="10"/>
      <name val="Arial"/>
      <family val="2"/>
    </font>
    <font>
      <sz val="11"/>
      <color indexed="54"/>
      <name val="Arial"/>
      <family val="2"/>
    </font>
    <font>
      <i/>
      <sz val="9"/>
      <color indexed="23"/>
      <name val="Arial"/>
      <family val="2"/>
    </font>
    <font>
      <i/>
      <sz val="6"/>
      <name val="Arial"/>
      <family val="2"/>
    </font>
    <font>
      <sz val="9"/>
      <color indexed="23"/>
      <name val="Arial"/>
      <family val="2"/>
    </font>
    <font>
      <sz val="8"/>
      <name val="Arial"/>
      <family val="2"/>
    </font>
    <font>
      <i/>
      <sz val="10"/>
      <name val="Arial Narrow"/>
      <family val="2"/>
    </font>
    <font>
      <b/>
      <sz val="10"/>
      <name val="Arial"/>
      <family val="2"/>
    </font>
    <font>
      <b/>
      <i/>
      <sz val="15"/>
      <name val="Century Schoolbook"/>
      <family val="1"/>
    </font>
    <font>
      <b/>
      <u val="single"/>
      <sz val="13"/>
      <name val="Times New Roman"/>
      <family val="1"/>
    </font>
    <font>
      <sz val="11.5"/>
      <name val="Times New Roman"/>
      <family val="1"/>
    </font>
    <font>
      <b/>
      <i/>
      <sz val="12"/>
      <name val="Times New Roman"/>
      <family val="1"/>
    </font>
    <font>
      <vertAlign val="superscript"/>
      <sz val="11.5"/>
      <name val="Times New Roman"/>
      <family val="1"/>
    </font>
    <font>
      <b/>
      <u val="single"/>
      <sz val="11.5"/>
      <name val="Times New Roman"/>
      <family val="1"/>
    </font>
    <font>
      <b/>
      <i/>
      <sz val="1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12"/>
      </top>
      <bottom style="double">
        <color indexed="12"/>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8">
    <xf numFmtId="0" fontId="0" fillId="0" borderId="0" xfId="0" applyAlignment="1">
      <alignment/>
    </xf>
    <xf numFmtId="1" fontId="0" fillId="0" borderId="0" xfId="59" applyNumberFormat="1" applyFont="1" applyAlignment="1">
      <alignment/>
    </xf>
    <xf numFmtId="1" fontId="0" fillId="0" borderId="10" xfId="59" applyNumberFormat="1" applyFont="1" applyBorder="1" applyAlignment="1">
      <alignment/>
    </xf>
    <xf numFmtId="0" fontId="1" fillId="0" borderId="0" xfId="0" applyFont="1" applyAlignment="1">
      <alignment/>
    </xf>
    <xf numFmtId="0" fontId="2" fillId="0" borderId="0" xfId="0" applyFont="1" applyAlignment="1">
      <alignment/>
    </xf>
    <xf numFmtId="164" fontId="1" fillId="0" borderId="11" xfId="0" applyNumberFormat="1" applyFont="1" applyBorder="1" applyAlignment="1">
      <alignment horizontal="right"/>
    </xf>
    <xf numFmtId="165" fontId="3" fillId="0" borderId="12" xfId="59" applyNumberFormat="1" applyFont="1" applyBorder="1" applyAlignment="1">
      <alignment vertical="top"/>
    </xf>
    <xf numFmtId="165" fontId="4" fillId="0" borderId="0" xfId="59" applyNumberFormat="1" applyFont="1" applyAlignment="1">
      <alignment/>
    </xf>
    <xf numFmtId="165" fontId="4" fillId="0" borderId="0" xfId="59" applyNumberFormat="1" applyFont="1" applyAlignment="1">
      <alignment vertical="top"/>
    </xf>
    <xf numFmtId="165" fontId="4" fillId="0" borderId="0" xfId="59" applyNumberFormat="1" applyFont="1" applyBorder="1" applyAlignment="1">
      <alignment/>
    </xf>
    <xf numFmtId="165" fontId="4" fillId="0" borderId="11" xfId="59" applyNumberFormat="1" applyFont="1" applyBorder="1" applyAlignment="1">
      <alignment vertical="top"/>
    </xf>
    <xf numFmtId="3" fontId="4" fillId="0" borderId="0" xfId="59" applyNumberFormat="1" applyFont="1" applyAlignment="1">
      <alignment/>
    </xf>
    <xf numFmtId="164" fontId="5" fillId="0" borderId="0" xfId="59" applyNumberFormat="1" applyFont="1" applyBorder="1" applyAlignment="1">
      <alignment vertical="top"/>
    </xf>
    <xf numFmtId="164" fontId="4" fillId="0" borderId="0" xfId="59" applyNumberFormat="1" applyFont="1" applyAlignment="1">
      <alignment/>
    </xf>
    <xf numFmtId="165" fontId="6" fillId="0" borderId="0" xfId="59" applyNumberFormat="1" applyFont="1" applyAlignment="1">
      <alignment/>
    </xf>
    <xf numFmtId="9" fontId="7" fillId="0" borderId="0" xfId="59" applyFont="1" applyAlignment="1">
      <alignment horizontal="right"/>
    </xf>
    <xf numFmtId="3" fontId="1" fillId="0" borderId="0" xfId="0" applyNumberFormat="1" applyFont="1" applyAlignment="1">
      <alignment/>
    </xf>
    <xf numFmtId="3" fontId="2" fillId="0" borderId="0" xfId="0" applyNumberFormat="1" applyFont="1" applyAlignment="1">
      <alignment/>
    </xf>
    <xf numFmtId="0" fontId="2" fillId="0" borderId="11" xfId="0" applyFont="1" applyBorder="1" applyAlignment="1">
      <alignment horizontal="left"/>
    </xf>
    <xf numFmtId="0" fontId="2" fillId="0" borderId="11" xfId="0" applyFont="1" applyBorder="1" applyAlignment="1">
      <alignment horizontal="right"/>
    </xf>
    <xf numFmtId="164" fontId="3" fillId="0" borderId="12" xfId="59" applyNumberFormat="1" applyFont="1" applyBorder="1" applyAlignment="1">
      <alignment vertical="top"/>
    </xf>
    <xf numFmtId="164" fontId="0" fillId="0" borderId="0" xfId="59" applyNumberFormat="1" applyFont="1" applyAlignment="1">
      <alignment/>
    </xf>
    <xf numFmtId="164" fontId="0" fillId="0" borderId="13" xfId="59" applyNumberFormat="1" applyFont="1" applyBorder="1" applyAlignment="1">
      <alignment/>
    </xf>
    <xf numFmtId="165" fontId="0" fillId="0" borderId="0" xfId="59" applyNumberFormat="1" applyFont="1" applyAlignment="1">
      <alignment/>
    </xf>
    <xf numFmtId="164" fontId="0" fillId="0" borderId="0" xfId="59" applyNumberFormat="1" applyFont="1" applyAlignment="1">
      <alignment vertical="top"/>
    </xf>
    <xf numFmtId="165" fontId="0" fillId="0" borderId="0" xfId="59" applyNumberFormat="1" applyFont="1" applyAlignment="1">
      <alignment vertical="top"/>
    </xf>
    <xf numFmtId="164" fontId="0" fillId="0" borderId="14" xfId="59" applyNumberFormat="1" applyFont="1" applyBorder="1" applyAlignment="1">
      <alignment/>
    </xf>
    <xf numFmtId="165" fontId="0" fillId="0" borderId="14" xfId="59" applyNumberFormat="1" applyFont="1" applyBorder="1" applyAlignment="1">
      <alignment/>
    </xf>
    <xf numFmtId="164" fontId="0" fillId="0" borderId="0" xfId="59" applyNumberFormat="1" applyFont="1" applyBorder="1" applyAlignment="1">
      <alignment/>
    </xf>
    <xf numFmtId="164" fontId="0" fillId="0" borderId="11" xfId="59" applyNumberFormat="1" applyFont="1" applyBorder="1" applyAlignment="1">
      <alignment vertical="top"/>
    </xf>
    <xf numFmtId="165" fontId="0" fillId="0" borderId="11" xfId="59" applyNumberFormat="1" applyFont="1" applyBorder="1" applyAlignment="1">
      <alignment vertical="top"/>
    </xf>
    <xf numFmtId="164" fontId="0" fillId="0" borderId="0" xfId="59" applyNumberFormat="1" applyFont="1" applyAlignment="1" quotePrefix="1">
      <alignment/>
    </xf>
    <xf numFmtId="4" fontId="0" fillId="0" borderId="0" xfId="59" applyNumberFormat="1" applyFont="1" applyAlignment="1">
      <alignment/>
    </xf>
    <xf numFmtId="3" fontId="0" fillId="0" borderId="0" xfId="59" applyNumberFormat="1" applyFont="1" applyBorder="1" applyAlignment="1">
      <alignment/>
    </xf>
    <xf numFmtId="164" fontId="8" fillId="0" borderId="0" xfId="59" applyNumberFormat="1" applyFont="1" applyAlignment="1">
      <alignment/>
    </xf>
    <xf numFmtId="165" fontId="8" fillId="0" borderId="0" xfId="59" applyNumberFormat="1" applyFont="1" applyAlignment="1">
      <alignment/>
    </xf>
    <xf numFmtId="3" fontId="0" fillId="0" borderId="0" xfId="59" applyNumberFormat="1" applyFont="1" applyAlignment="1">
      <alignment/>
    </xf>
    <xf numFmtId="3" fontId="0" fillId="0" borderId="10" xfId="59" applyNumberFormat="1" applyFont="1" applyBorder="1" applyAlignment="1">
      <alignment/>
    </xf>
    <xf numFmtId="165" fontId="0" fillId="0" borderId="10" xfId="59" applyNumberFormat="1" applyFont="1" applyBorder="1" applyAlignment="1">
      <alignment/>
    </xf>
    <xf numFmtId="165" fontId="0" fillId="0" borderId="11" xfId="59" applyNumberFormat="1" applyFont="1" applyBorder="1" applyAlignment="1">
      <alignment/>
    </xf>
    <xf numFmtId="3" fontId="0" fillId="0" borderId="0" xfId="0" applyNumberFormat="1" applyAlignment="1">
      <alignment/>
    </xf>
    <xf numFmtId="0" fontId="2" fillId="0" borderId="0" xfId="0" applyFont="1" applyAlignment="1">
      <alignment horizontal="right"/>
    </xf>
    <xf numFmtId="164" fontId="2" fillId="0" borderId="11" xfId="0" applyNumberFormat="1" applyFont="1" applyBorder="1" applyAlignment="1">
      <alignment horizontal="right"/>
    </xf>
    <xf numFmtId="3" fontId="3" fillId="0" borderId="12" xfId="59" applyNumberFormat="1" applyFont="1" applyBorder="1" applyAlignment="1">
      <alignment vertical="top"/>
    </xf>
    <xf numFmtId="3" fontId="0" fillId="0" borderId="0" xfId="59" applyNumberFormat="1" applyFont="1" applyAlignment="1">
      <alignment vertical="top"/>
    </xf>
    <xf numFmtId="3" fontId="0" fillId="0" borderId="14" xfId="59" applyNumberFormat="1" applyFont="1" applyBorder="1" applyAlignment="1">
      <alignment/>
    </xf>
    <xf numFmtId="3" fontId="0" fillId="0" borderId="11" xfId="59" applyNumberFormat="1" applyFont="1" applyBorder="1" applyAlignment="1">
      <alignment vertical="top"/>
    </xf>
    <xf numFmtId="10" fontId="0" fillId="0" borderId="0" xfId="59" applyNumberFormat="1" applyFont="1" applyAlignment="1">
      <alignment/>
    </xf>
    <xf numFmtId="3" fontId="2" fillId="0" borderId="0" xfId="0" applyNumberFormat="1" applyFont="1" applyAlignment="1">
      <alignment horizontal="right"/>
    </xf>
    <xf numFmtId="3" fontId="2" fillId="0" borderId="11" xfId="0" applyNumberFormat="1" applyFont="1" applyBorder="1" applyAlignment="1">
      <alignment horizontal="right"/>
    </xf>
    <xf numFmtId="3" fontId="7" fillId="0" borderId="0" xfId="59" applyNumberFormat="1" applyFont="1" applyAlignment="1">
      <alignment horizontal="right"/>
    </xf>
    <xf numFmtId="0" fontId="1" fillId="0" borderId="0" xfId="0" applyFont="1" applyAlignment="1">
      <alignment horizontal="center"/>
    </xf>
    <xf numFmtId="0" fontId="2" fillId="0" borderId="0" xfId="0" applyFont="1" applyBorder="1" applyAlignment="1">
      <alignment horizontal="center"/>
    </xf>
    <xf numFmtId="165" fontId="0" fillId="0" borderId="0" xfId="59" applyNumberFormat="1" applyFont="1" applyBorder="1" applyAlignment="1">
      <alignment/>
    </xf>
    <xf numFmtId="0" fontId="2" fillId="0" borderId="0" xfId="0" applyFont="1" applyAlignment="1">
      <alignment horizontal="center"/>
    </xf>
    <xf numFmtId="165" fontId="0" fillId="0" borderId="0" xfId="59" applyNumberFormat="1" applyFont="1" applyAlignment="1">
      <alignment/>
    </xf>
    <xf numFmtId="0" fontId="0" fillId="0" borderId="0" xfId="0" applyBorder="1" applyAlignment="1">
      <alignment/>
    </xf>
    <xf numFmtId="0" fontId="10" fillId="0" borderId="0" xfId="0" applyFont="1" applyBorder="1" applyAlignment="1">
      <alignment horizontal="center"/>
    </xf>
    <xf numFmtId="0" fontId="11" fillId="0" borderId="0" xfId="0" applyFont="1" applyBorder="1" applyAlignment="1">
      <alignment horizontal="center"/>
    </xf>
    <xf numFmtId="0" fontId="11" fillId="0" borderId="0" xfId="0" applyFont="1" applyAlignment="1">
      <alignment horizontal="center"/>
    </xf>
    <xf numFmtId="0" fontId="1" fillId="0" borderId="0" xfId="0" applyFont="1" applyAlignment="1">
      <alignment horizontal="right"/>
    </xf>
    <xf numFmtId="164" fontId="10" fillId="0" borderId="11" xfId="0" applyNumberFormat="1" applyFont="1" applyBorder="1" applyAlignment="1">
      <alignment horizontal="right"/>
    </xf>
    <xf numFmtId="164" fontId="1" fillId="0" borderId="0" xfId="0" applyNumberFormat="1" applyFont="1" applyBorder="1" applyAlignment="1">
      <alignment horizontal="right"/>
    </xf>
    <xf numFmtId="3" fontId="0" fillId="0" borderId="0" xfId="59" applyNumberFormat="1" applyFont="1" applyBorder="1" applyAlignment="1">
      <alignment vertical="top"/>
    </xf>
    <xf numFmtId="165" fontId="0" fillId="0" borderId="0" xfId="59" applyNumberFormat="1" applyFont="1" applyBorder="1" applyAlignment="1">
      <alignment vertical="top"/>
    </xf>
    <xf numFmtId="0" fontId="11" fillId="0" borderId="0" xfId="0" applyFont="1" applyAlignment="1">
      <alignment/>
    </xf>
    <xf numFmtId="0" fontId="10" fillId="0" borderId="0" xfId="0" applyFont="1" applyAlignment="1">
      <alignment horizontal="right"/>
    </xf>
    <xf numFmtId="0" fontId="2" fillId="0" borderId="0" xfId="0" applyFont="1" applyBorder="1" applyAlignment="1">
      <alignment horizontal="right"/>
    </xf>
    <xf numFmtId="164" fontId="0" fillId="0" borderId="10" xfId="59" applyNumberFormat="1" applyFont="1" applyBorder="1" applyAlignment="1">
      <alignment/>
    </xf>
    <xf numFmtId="10" fontId="8" fillId="0" borderId="0" xfId="59" applyNumberFormat="1" applyFont="1" applyAlignment="1">
      <alignment/>
    </xf>
    <xf numFmtId="10" fontId="7" fillId="0" borderId="0" xfId="59" applyNumberFormat="1" applyFont="1" applyAlignment="1">
      <alignment horizontal="right"/>
    </xf>
    <xf numFmtId="10" fontId="0" fillId="0" borderId="0" xfId="59" applyNumberFormat="1" applyFont="1" applyBorder="1" applyAlignment="1">
      <alignment/>
    </xf>
    <xf numFmtId="1" fontId="0" fillId="0" borderId="0" xfId="59" applyNumberFormat="1" applyFont="1" applyBorder="1" applyAlignment="1">
      <alignment/>
    </xf>
    <xf numFmtId="165" fontId="4" fillId="0" borderId="0" xfId="59" applyNumberFormat="1" applyFont="1" applyBorder="1" applyAlignment="1">
      <alignment vertical="top"/>
    </xf>
    <xf numFmtId="164" fontId="0" fillId="0" borderId="0" xfId="59" applyNumberFormat="1" applyFont="1" applyBorder="1" applyAlignment="1">
      <alignment vertical="top"/>
    </xf>
    <xf numFmtId="10" fontId="4" fillId="0" borderId="0" xfId="59" applyNumberFormat="1" applyFont="1" applyAlignment="1">
      <alignment/>
    </xf>
    <xf numFmtId="164" fontId="4" fillId="0" borderId="0" xfId="59" applyNumberFormat="1" applyFont="1" applyBorder="1" applyAlignment="1">
      <alignment/>
    </xf>
    <xf numFmtId="165" fontId="6" fillId="0" borderId="0" xfId="59" applyNumberFormat="1" applyFont="1" applyBorder="1" applyAlignment="1">
      <alignment/>
    </xf>
    <xf numFmtId="9" fontId="7" fillId="0" borderId="0" xfId="59" applyFont="1" applyBorder="1" applyAlignment="1">
      <alignment horizontal="right"/>
    </xf>
    <xf numFmtId="10" fontId="4" fillId="0" borderId="14" xfId="59" applyNumberFormat="1" applyFont="1" applyBorder="1" applyAlignment="1">
      <alignment/>
    </xf>
    <xf numFmtId="164" fontId="3" fillId="0" borderId="12" xfId="0" applyNumberFormat="1" applyFont="1" applyBorder="1" applyAlignment="1">
      <alignment vertical="top"/>
    </xf>
    <xf numFmtId="10" fontId="0" fillId="0" borderId="0" xfId="59" applyNumberFormat="1" applyFont="1" applyAlignment="1">
      <alignment/>
    </xf>
    <xf numFmtId="10" fontId="4" fillId="0" borderId="0" xfId="59" applyNumberFormat="1" applyFont="1" applyBorder="1" applyAlignment="1">
      <alignment/>
    </xf>
    <xf numFmtId="0" fontId="0" fillId="0" borderId="10" xfId="0" applyBorder="1" applyAlignment="1">
      <alignment/>
    </xf>
    <xf numFmtId="10" fontId="3" fillId="0" borderId="12" xfId="59" applyNumberFormat="1" applyFont="1" applyBorder="1" applyAlignment="1">
      <alignment vertical="top"/>
    </xf>
    <xf numFmtId="10" fontId="0" fillId="0" borderId="0" xfId="59" applyNumberFormat="1" applyFont="1" applyAlignment="1">
      <alignment vertical="top"/>
    </xf>
    <xf numFmtId="10" fontId="0" fillId="0" borderId="14" xfId="59" applyNumberFormat="1" applyFont="1" applyBorder="1" applyAlignment="1">
      <alignment/>
    </xf>
    <xf numFmtId="10" fontId="0" fillId="0" borderId="11" xfId="59" applyNumberFormat="1" applyFont="1" applyBorder="1" applyAlignment="1">
      <alignment vertical="top"/>
    </xf>
    <xf numFmtId="10" fontId="0" fillId="0" borderId="0" xfId="59" applyNumberFormat="1" applyFont="1" applyBorder="1" applyAlignment="1">
      <alignment vertical="top"/>
    </xf>
    <xf numFmtId="10" fontId="5" fillId="0" borderId="0" xfId="59" applyNumberFormat="1" applyFont="1" applyBorder="1" applyAlignment="1">
      <alignment vertical="top"/>
    </xf>
    <xf numFmtId="10" fontId="0" fillId="0" borderId="10" xfId="59" applyNumberFormat="1" applyFont="1" applyBorder="1" applyAlignment="1">
      <alignment/>
    </xf>
    <xf numFmtId="10" fontId="0" fillId="0" borderId="0" xfId="0" applyNumberFormat="1" applyAlignment="1">
      <alignment/>
    </xf>
    <xf numFmtId="0" fontId="0" fillId="0" borderId="0" xfId="0" applyAlignment="1">
      <alignment wrapText="1"/>
    </xf>
    <xf numFmtId="0" fontId="12" fillId="0" borderId="0" xfId="0" applyFont="1" applyFill="1" applyBorder="1" applyAlignment="1">
      <alignment wrapText="1"/>
    </xf>
    <xf numFmtId="0" fontId="13" fillId="0" borderId="0" xfId="0" applyFont="1" applyFill="1" applyBorder="1" applyAlignment="1">
      <alignment wrapText="1"/>
    </xf>
    <xf numFmtId="0" fontId="14" fillId="0" borderId="0" xfId="0" applyFont="1" applyFill="1" applyBorder="1" applyAlignment="1">
      <alignment wrapText="1"/>
    </xf>
    <xf numFmtId="0" fontId="15" fillId="0" borderId="0" xfId="0" applyFont="1" applyFill="1" applyBorder="1" applyAlignment="1">
      <alignment wrapText="1"/>
    </xf>
    <xf numFmtId="0" fontId="49" fillId="0" borderId="0" xfId="53" applyFill="1" applyBorder="1" applyAlignment="1" applyProtection="1">
      <alignment wrapText="1"/>
      <protection/>
    </xf>
    <xf numFmtId="0" fontId="17" fillId="0" borderId="0" xfId="0" applyFont="1" applyFill="1" applyBorder="1" applyAlignment="1">
      <alignment wrapText="1"/>
    </xf>
    <xf numFmtId="0" fontId="0" fillId="0" borderId="0" xfId="0" applyFill="1" applyBorder="1" applyAlignment="1">
      <alignment wrapText="1"/>
    </xf>
    <xf numFmtId="0" fontId="11" fillId="0" borderId="0" xfId="0" applyFont="1" applyAlignment="1">
      <alignment horizontal="center"/>
    </xf>
    <xf numFmtId="0" fontId="2" fillId="0" borderId="15" xfId="0" applyFont="1" applyBorder="1" applyAlignment="1">
      <alignment horizontal="center"/>
    </xf>
    <xf numFmtId="0" fontId="11" fillId="0" borderId="0" xfId="0" applyFont="1" applyBorder="1" applyAlignment="1">
      <alignment horizontal="center"/>
    </xf>
    <xf numFmtId="0" fontId="10" fillId="0" borderId="0" xfId="0" applyFont="1" applyBorder="1" applyAlignment="1">
      <alignment horizontal="center"/>
    </xf>
    <xf numFmtId="0" fontId="10" fillId="0" borderId="0" xfId="0" applyFont="1" applyAlignment="1">
      <alignment horizontal="center"/>
    </xf>
    <xf numFmtId="0" fontId="1" fillId="0" borderId="15" xfId="0" applyFont="1" applyBorder="1" applyAlignment="1">
      <alignment horizontal="center"/>
    </xf>
    <xf numFmtId="0" fontId="10" fillId="0" borderId="15" xfId="0" applyFont="1" applyBorder="1" applyAlignment="1">
      <alignment horizontal="center"/>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3">
    <dxf>
      <font>
        <b/>
        <i val="0"/>
        <color indexed="20"/>
      </font>
    </dxf>
    <dxf>
      <font>
        <b/>
        <i val="0"/>
        <color indexed="10"/>
      </font>
    </dxf>
    <dxf>
      <font>
        <b/>
        <i val="0"/>
        <color indexed="17"/>
      </font>
    </dxf>
    <dxf>
      <font>
        <b/>
        <i val="0"/>
        <color indexed="20"/>
      </font>
    </dxf>
    <dxf>
      <font>
        <b/>
        <i val="0"/>
        <color indexed="10"/>
      </font>
    </dxf>
    <dxf>
      <font>
        <b/>
        <i val="0"/>
        <color indexed="17"/>
      </font>
    </dxf>
    <dxf>
      <font>
        <b/>
        <i val="0"/>
        <color indexed="20"/>
      </font>
    </dxf>
    <dxf>
      <font>
        <b/>
        <i val="0"/>
        <color indexed="10"/>
      </font>
    </dxf>
    <dxf>
      <font>
        <b/>
        <i val="0"/>
        <color indexed="17"/>
      </font>
    </dxf>
    <dxf>
      <font>
        <b/>
        <i val="0"/>
        <color indexed="20"/>
      </font>
    </dxf>
    <dxf>
      <font>
        <b/>
        <i val="0"/>
        <color indexed="10"/>
      </font>
    </dxf>
    <dxf>
      <font>
        <b/>
        <i val="0"/>
        <color indexed="17"/>
      </font>
    </dxf>
    <dxf>
      <font>
        <b/>
        <i val="0"/>
        <color indexed="20"/>
      </font>
    </dxf>
    <dxf>
      <font>
        <b/>
        <i val="0"/>
        <color indexed="10"/>
      </font>
    </dxf>
    <dxf>
      <font>
        <b/>
        <i val="0"/>
        <color indexed="17"/>
      </font>
    </dxf>
    <dxf>
      <font>
        <b/>
        <i val="0"/>
        <color indexed="20"/>
      </font>
    </dxf>
    <dxf>
      <font>
        <b/>
        <i val="0"/>
        <color indexed="10"/>
      </font>
    </dxf>
    <dxf>
      <font>
        <b/>
        <i val="0"/>
        <color indexed="17"/>
      </font>
    </dxf>
    <dxf>
      <font>
        <b/>
        <i val="0"/>
        <color indexed="53"/>
      </font>
      <fill>
        <patternFill patternType="darkUp">
          <fgColor indexed="52"/>
          <bgColor indexed="65"/>
        </patternFill>
      </fill>
    </dxf>
    <dxf>
      <font>
        <b/>
        <i val="0"/>
        <color indexed="16"/>
      </font>
      <fill>
        <patternFill patternType="mediumGray">
          <fgColor indexed="46"/>
          <bgColor indexed="65"/>
        </patternFill>
      </fill>
    </dxf>
    <dxf>
      <font>
        <b/>
        <i val="0"/>
        <color indexed="12"/>
      </font>
      <fill>
        <patternFill patternType="darkGray">
          <fgColor indexed="12"/>
          <bgColor indexed="65"/>
        </patternFill>
      </fill>
    </dxf>
    <dxf>
      <font>
        <b/>
        <i val="0"/>
        <color indexed="53"/>
      </font>
      <fill>
        <patternFill patternType="darkUp">
          <fgColor indexed="52"/>
          <bgColor indexed="65"/>
        </patternFill>
      </fill>
    </dxf>
    <dxf>
      <font>
        <b/>
        <i val="0"/>
        <color indexed="16"/>
      </font>
      <fill>
        <patternFill patternType="mediumGray">
          <fgColor indexed="46"/>
          <bgColor indexed="65"/>
        </patternFill>
      </fill>
    </dxf>
    <dxf>
      <font>
        <b/>
        <i val="0"/>
        <color indexed="12"/>
      </font>
      <fill>
        <patternFill patternType="darkGray">
          <fgColor indexed="12"/>
          <bgColor indexed="65"/>
        </patternFill>
      </fill>
    </dxf>
    <dxf>
      <font>
        <b/>
        <i val="0"/>
        <color indexed="20"/>
      </font>
    </dxf>
    <dxf>
      <font>
        <b/>
        <i val="0"/>
        <color indexed="10"/>
      </font>
    </dxf>
    <dxf>
      <font>
        <b/>
        <i val="0"/>
        <color indexed="17"/>
      </font>
    </dxf>
    <dxf>
      <font>
        <b/>
        <i val="0"/>
        <color indexed="20"/>
      </font>
    </dxf>
    <dxf>
      <font>
        <b/>
        <i val="0"/>
        <color indexed="10"/>
      </font>
    </dxf>
    <dxf>
      <font>
        <b/>
        <i val="0"/>
        <color indexed="17"/>
      </font>
    </dxf>
    <dxf>
      <font>
        <b/>
        <i val="0"/>
        <color indexed="20"/>
      </font>
    </dxf>
    <dxf>
      <font>
        <b/>
        <i val="0"/>
        <color indexed="10"/>
      </font>
    </dxf>
    <dxf>
      <font>
        <b/>
        <i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SASumm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temperatu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r"/>
      <sheetName val="Sheet5"/>
      <sheetName val="Chart0"/>
      <sheetName val="Chart2M"/>
      <sheetName val="Chart4a"/>
      <sheetName val="Chart3M"/>
      <sheetName val="Springfield"/>
      <sheetName val="Chart1a"/>
      <sheetName val="Chart2b"/>
      <sheetName val="Chart2c"/>
      <sheetName val="Chart2f"/>
      <sheetName val="Chart2a"/>
      <sheetName val="Chart2d"/>
      <sheetName val="Chart1"/>
      <sheetName val="Chart2"/>
      <sheetName val="Chart3"/>
      <sheetName val="Chart4"/>
      <sheetName val="Chart5"/>
      <sheetName val="Chart6s"/>
      <sheetName val="Chart6a"/>
      <sheetName val="Chart7"/>
      <sheetName val="Chart7L"/>
      <sheetName val="Chart7HC"/>
      <sheetName val="Chart8"/>
      <sheetName val="Chart9"/>
      <sheetName val="Chart10"/>
      <sheetName val="Chart11"/>
      <sheetName val="Chart12"/>
      <sheetName val="Chart13"/>
      <sheetName val="Chart14"/>
      <sheetName val="Chart14a"/>
      <sheetName val="Chart14New"/>
      <sheetName val="Chart14Cold"/>
      <sheetName val="Chart15"/>
      <sheetName val="WhiskChart"/>
      <sheetName val="ChartData"/>
      <sheetName val="AllCity"/>
      <sheetName val="Tabs"/>
      <sheetName val="TabsNew"/>
      <sheetName val="Growth"/>
      <sheetName val="RegSum"/>
      <sheetName val="Summaries"/>
      <sheetName val="Regions"/>
      <sheetName val="SprCity"/>
    </sheetNames>
    <sheetDataSet>
      <sheetData sheetId="40">
        <row r="10">
          <cell r="A10">
            <v>-0.0020094777141188708</v>
          </cell>
        </row>
        <row r="12">
          <cell r="A12">
            <v>-0.008939395653356438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Sheet1 (2)"/>
    </sheetNames>
    <sheetDataSet>
      <sheetData sheetId="3">
        <row r="2">
          <cell r="A2" t="str">
            <v>BIRMIAL</v>
          </cell>
          <cell r="B2" t="str">
            <v>BIRMINGHAM AP,AL</v>
          </cell>
          <cell r="C2">
            <v>30</v>
          </cell>
          <cell r="D2">
            <v>42.6</v>
          </cell>
        </row>
        <row r="3">
          <cell r="A3" t="str">
            <v>HUNTSAL</v>
          </cell>
          <cell r="B3" t="str">
            <v>HUNTSVILLE, AL</v>
          </cell>
          <cell r="C3">
            <v>30</v>
          </cell>
          <cell r="D3">
            <v>39.8</v>
          </cell>
        </row>
        <row r="4">
          <cell r="A4" t="str">
            <v>MOBILAL</v>
          </cell>
          <cell r="B4" t="str">
            <v>MOBILE, AL</v>
          </cell>
          <cell r="C4">
            <v>30</v>
          </cell>
          <cell r="D4">
            <v>50.1</v>
          </cell>
        </row>
        <row r="5">
          <cell r="A5" t="str">
            <v>MONTGAL</v>
          </cell>
          <cell r="B5" t="str">
            <v>MONTGOMERY, AL</v>
          </cell>
          <cell r="C5">
            <v>30</v>
          </cell>
          <cell r="D5">
            <v>46.6</v>
          </cell>
        </row>
        <row r="6">
          <cell r="A6" t="str">
            <v>ANCHOAK</v>
          </cell>
          <cell r="B6" t="str">
            <v>ANCHORAGE, AK</v>
          </cell>
          <cell r="C6">
            <v>30</v>
          </cell>
          <cell r="D6">
            <v>15.8</v>
          </cell>
        </row>
        <row r="7">
          <cell r="A7" t="str">
            <v>ANNETAK</v>
          </cell>
          <cell r="B7" t="str">
            <v>ANNETTE, AK</v>
          </cell>
          <cell r="C7">
            <v>30</v>
          </cell>
          <cell r="D7">
            <v>35.1</v>
          </cell>
        </row>
        <row r="8">
          <cell r="A8" t="str">
            <v>BARROAK</v>
          </cell>
          <cell r="B8" t="str">
            <v>BARROW, AK</v>
          </cell>
          <cell r="C8">
            <v>30</v>
          </cell>
          <cell r="D8">
            <v>-13.7</v>
          </cell>
        </row>
        <row r="9">
          <cell r="A9" t="str">
            <v>BETHEAK</v>
          </cell>
          <cell r="B9" t="str">
            <v>BETHEL, AK</v>
          </cell>
          <cell r="C9">
            <v>30</v>
          </cell>
          <cell r="D9">
            <v>6.6</v>
          </cell>
        </row>
        <row r="10">
          <cell r="A10" t="str">
            <v>BETTLAK</v>
          </cell>
          <cell r="B10" t="str">
            <v>BETTLES,AK</v>
          </cell>
          <cell r="C10">
            <v>30</v>
          </cell>
          <cell r="D10">
            <v>-11.2</v>
          </cell>
        </row>
        <row r="11">
          <cell r="A11" t="str">
            <v>BIG DAK</v>
          </cell>
          <cell r="B11" t="str">
            <v>BIG DELTA,AK</v>
          </cell>
          <cell r="C11">
            <v>30</v>
          </cell>
          <cell r="D11">
            <v>-2.6</v>
          </cell>
        </row>
        <row r="12">
          <cell r="A12" t="str">
            <v>COLD AK</v>
          </cell>
          <cell r="B12" t="str">
            <v>COLD BAY,AK</v>
          </cell>
          <cell r="C12">
            <v>30</v>
          </cell>
          <cell r="D12">
            <v>28.2</v>
          </cell>
        </row>
        <row r="13">
          <cell r="A13" t="str">
            <v>FAIRBAK</v>
          </cell>
          <cell r="B13" t="str">
            <v>FAIRBANKS, AK</v>
          </cell>
          <cell r="C13">
            <v>30</v>
          </cell>
          <cell r="D13">
            <v>-9.7</v>
          </cell>
        </row>
        <row r="14">
          <cell r="A14" t="str">
            <v>GULKAAK</v>
          </cell>
          <cell r="B14" t="str">
            <v>GULKANA,AK</v>
          </cell>
          <cell r="C14">
            <v>30</v>
          </cell>
          <cell r="D14">
            <v>-4.7</v>
          </cell>
        </row>
        <row r="15">
          <cell r="A15" t="str">
            <v>HOMERAK</v>
          </cell>
          <cell r="B15" t="str">
            <v>HOMER, AK</v>
          </cell>
          <cell r="C15">
            <v>30</v>
          </cell>
          <cell r="D15">
            <v>23.4</v>
          </cell>
        </row>
        <row r="16">
          <cell r="A16" t="str">
            <v>JUNEAAK</v>
          </cell>
          <cell r="B16" t="str">
            <v>JUNEAU, AK</v>
          </cell>
          <cell r="C16">
            <v>30</v>
          </cell>
          <cell r="D16">
            <v>25.7</v>
          </cell>
        </row>
        <row r="17">
          <cell r="A17" t="str">
            <v>KING AK</v>
          </cell>
          <cell r="B17" t="str">
            <v>KING SALMON, AK</v>
          </cell>
          <cell r="C17">
            <v>30</v>
          </cell>
          <cell r="D17">
            <v>15.4</v>
          </cell>
        </row>
        <row r="18">
          <cell r="A18" t="str">
            <v>KODIAAK</v>
          </cell>
          <cell r="B18" t="str">
            <v>KODIAK, AK</v>
          </cell>
          <cell r="C18">
            <v>30</v>
          </cell>
          <cell r="D18">
            <v>29.7</v>
          </cell>
        </row>
        <row r="19">
          <cell r="A19" t="str">
            <v>KOTZEAK</v>
          </cell>
          <cell r="B19" t="str">
            <v>KOTZEBUE, AK</v>
          </cell>
          <cell r="C19">
            <v>30</v>
          </cell>
          <cell r="D19">
            <v>-2.5</v>
          </cell>
        </row>
        <row r="20">
          <cell r="A20" t="str">
            <v>MCGRAAK</v>
          </cell>
          <cell r="B20" t="str">
            <v>MCGRATH, AK</v>
          </cell>
          <cell r="C20">
            <v>30</v>
          </cell>
          <cell r="D20">
            <v>-6.7</v>
          </cell>
        </row>
        <row r="21">
          <cell r="A21" t="str">
            <v>NOME,AK</v>
          </cell>
          <cell r="B21" t="str">
            <v>NOME, AK</v>
          </cell>
          <cell r="C21">
            <v>30</v>
          </cell>
          <cell r="D21">
            <v>5.8</v>
          </cell>
        </row>
        <row r="22">
          <cell r="A22" t="str">
            <v>ST. PAK</v>
          </cell>
          <cell r="B22" t="str">
            <v>ST. PAUL ISLAND, AK</v>
          </cell>
          <cell r="C22">
            <v>30</v>
          </cell>
          <cell r="D22">
            <v>25.7</v>
          </cell>
        </row>
        <row r="23">
          <cell r="A23" t="str">
            <v>TALKEAK</v>
          </cell>
          <cell r="B23" t="str">
            <v>TALKEETNA, AK</v>
          </cell>
          <cell r="C23">
            <v>30</v>
          </cell>
          <cell r="D23">
            <v>11</v>
          </cell>
        </row>
        <row r="24">
          <cell r="A24" t="str">
            <v>UNALAAK</v>
          </cell>
          <cell r="B24" t="str">
            <v>UNALAKLEET, AK</v>
          </cell>
          <cell r="C24">
            <v>30</v>
          </cell>
          <cell r="D24">
            <v>3.3</v>
          </cell>
        </row>
        <row r="25">
          <cell r="A25" t="str">
            <v>VALDEAK</v>
          </cell>
          <cell r="B25" t="str">
            <v>VALDEZ, AK</v>
          </cell>
          <cell r="C25">
            <v>30</v>
          </cell>
          <cell r="D25">
            <v>21.9</v>
          </cell>
        </row>
        <row r="26">
          <cell r="A26" t="str">
            <v>YAKUTAK</v>
          </cell>
          <cell r="B26" t="str">
            <v>YAKUTAT, AK</v>
          </cell>
          <cell r="C26">
            <v>30</v>
          </cell>
          <cell r="D26">
            <v>25.8</v>
          </cell>
        </row>
        <row r="27">
          <cell r="A27" t="str">
            <v>FLAGSAZ</v>
          </cell>
          <cell r="B27" t="str">
            <v>FLAGSTAFF, AZ</v>
          </cell>
          <cell r="C27">
            <v>30</v>
          </cell>
          <cell r="D27">
            <v>29.7</v>
          </cell>
        </row>
        <row r="28">
          <cell r="A28" t="str">
            <v>PHOENAZ</v>
          </cell>
          <cell r="B28" t="str">
            <v>PHOENIX, AZ</v>
          </cell>
          <cell r="C28">
            <v>30</v>
          </cell>
          <cell r="D28">
            <v>56.1</v>
          </cell>
        </row>
        <row r="29">
          <cell r="A29" t="str">
            <v>TUCSOAZ</v>
          </cell>
          <cell r="B29" t="str">
            <v>TUCSON, AZ</v>
          </cell>
          <cell r="C29">
            <v>30</v>
          </cell>
          <cell r="D29">
            <v>51.7</v>
          </cell>
        </row>
        <row r="30">
          <cell r="A30" t="str">
            <v>WINSLAZ</v>
          </cell>
          <cell r="B30" t="str">
            <v>WINSLOW, AZ</v>
          </cell>
          <cell r="C30">
            <v>30</v>
          </cell>
          <cell r="D30">
            <v>34.2</v>
          </cell>
        </row>
        <row r="31">
          <cell r="A31" t="str">
            <v>YUMA,AZ</v>
          </cell>
          <cell r="B31" t="str">
            <v>YUMA, AZ</v>
          </cell>
          <cell r="C31">
            <v>30</v>
          </cell>
          <cell r="D31">
            <v>58.1</v>
          </cell>
        </row>
        <row r="32">
          <cell r="A32" t="str">
            <v>FORT AR</v>
          </cell>
          <cell r="B32" t="str">
            <v>FORT SMITH, AR</v>
          </cell>
          <cell r="C32">
            <v>30</v>
          </cell>
          <cell r="D32">
            <v>38</v>
          </cell>
        </row>
        <row r="33">
          <cell r="A33" t="str">
            <v>LITTLAR</v>
          </cell>
          <cell r="B33" t="str">
            <v>LITTLE ROCK, AR</v>
          </cell>
          <cell r="C33">
            <v>30</v>
          </cell>
          <cell r="D33">
            <v>40.1</v>
          </cell>
        </row>
        <row r="34">
          <cell r="A34" t="str">
            <v>NORTHAR</v>
          </cell>
          <cell r="B34" t="str">
            <v>NORTH LITTLE ROCK, AR</v>
          </cell>
          <cell r="C34">
            <v>30</v>
          </cell>
          <cell r="D34">
            <v>40.2</v>
          </cell>
        </row>
        <row r="35">
          <cell r="A35" t="str">
            <v>BAKERCA</v>
          </cell>
          <cell r="B35" t="str">
            <v>BAKERSFIELD, CA</v>
          </cell>
          <cell r="C35">
            <v>30</v>
          </cell>
          <cell r="D35">
            <v>47.8</v>
          </cell>
        </row>
        <row r="36">
          <cell r="A36" t="str">
            <v>BISHOCA</v>
          </cell>
          <cell r="B36" t="str">
            <v>BISHOP, CA</v>
          </cell>
          <cell r="C36">
            <v>30</v>
          </cell>
          <cell r="D36">
            <v>38</v>
          </cell>
        </row>
        <row r="37">
          <cell r="A37" t="str">
            <v>EUREKA.</v>
          </cell>
          <cell r="B37" t="str">
            <v>EUREKA, CA.</v>
          </cell>
          <cell r="C37">
            <v>30</v>
          </cell>
          <cell r="D37">
            <v>47.9</v>
          </cell>
        </row>
        <row r="38">
          <cell r="A38" t="str">
            <v>FRESNCA</v>
          </cell>
          <cell r="B38" t="str">
            <v>FRESNO, CA</v>
          </cell>
          <cell r="C38">
            <v>30</v>
          </cell>
          <cell r="D38">
            <v>46</v>
          </cell>
        </row>
        <row r="39">
          <cell r="A39" t="str">
            <v>LONG CA</v>
          </cell>
          <cell r="B39" t="str">
            <v>LONG BEACH, CA</v>
          </cell>
          <cell r="C39">
            <v>30</v>
          </cell>
          <cell r="D39">
            <v>57</v>
          </cell>
        </row>
        <row r="40">
          <cell r="A40" t="str">
            <v>LOS ACA</v>
          </cell>
          <cell r="B40" t="str">
            <v>LOS ANGELES AP, CA</v>
          </cell>
          <cell r="C40">
            <v>30</v>
          </cell>
          <cell r="D40">
            <v>57.1</v>
          </cell>
        </row>
        <row r="41">
          <cell r="A41" t="str">
            <v>LOS ACA</v>
          </cell>
          <cell r="B41" t="str">
            <v>LOS ANGELES C.O., CA</v>
          </cell>
          <cell r="C41">
            <v>30</v>
          </cell>
          <cell r="D41">
            <v>58.3</v>
          </cell>
        </row>
        <row r="42">
          <cell r="A42" t="str">
            <v>MOUNTCA</v>
          </cell>
          <cell r="B42" t="str">
            <v>MOUNT SHASTA, CA</v>
          </cell>
          <cell r="C42">
            <v>30</v>
          </cell>
          <cell r="D42">
            <v>35.3</v>
          </cell>
        </row>
        <row r="43">
          <cell r="A43" t="str">
            <v>REDDICA</v>
          </cell>
          <cell r="B43" t="str">
            <v>REDDING, CA</v>
          </cell>
          <cell r="C43">
            <v>30</v>
          </cell>
          <cell r="D43">
            <v>45.5</v>
          </cell>
        </row>
        <row r="44">
          <cell r="A44" t="str">
            <v>SACRACA</v>
          </cell>
          <cell r="B44" t="str">
            <v>SACRAMENTO, CA</v>
          </cell>
          <cell r="C44">
            <v>30</v>
          </cell>
          <cell r="D44">
            <v>46.3</v>
          </cell>
        </row>
        <row r="45">
          <cell r="A45" t="str">
            <v>SAN DCA</v>
          </cell>
          <cell r="B45" t="str">
            <v>SAN DIEGO, CA</v>
          </cell>
          <cell r="C45">
            <v>30</v>
          </cell>
          <cell r="D45">
            <v>57.8</v>
          </cell>
        </row>
        <row r="46">
          <cell r="A46" t="str">
            <v>SAN FCA</v>
          </cell>
          <cell r="B46" t="str">
            <v>SAN FRANCISCO AP, CA</v>
          </cell>
          <cell r="C46">
            <v>30</v>
          </cell>
          <cell r="D46">
            <v>49.4</v>
          </cell>
        </row>
        <row r="47">
          <cell r="A47" t="str">
            <v>SAN FCA</v>
          </cell>
          <cell r="B47" t="str">
            <v>SAN FRANCISCO C.O., CA</v>
          </cell>
          <cell r="C47">
            <v>30</v>
          </cell>
          <cell r="D47">
            <v>52.3</v>
          </cell>
        </row>
        <row r="48">
          <cell r="A48" t="str">
            <v>SANTACA</v>
          </cell>
          <cell r="B48" t="str">
            <v>SANTA BARBARA, CA</v>
          </cell>
          <cell r="C48">
            <v>30</v>
          </cell>
          <cell r="D48">
            <v>53.1</v>
          </cell>
        </row>
        <row r="49">
          <cell r="A49" t="str">
            <v>SANTACA</v>
          </cell>
          <cell r="B49" t="str">
            <v>SANTA MARIA, CA</v>
          </cell>
          <cell r="C49">
            <v>30</v>
          </cell>
          <cell r="D49">
            <v>51.6</v>
          </cell>
        </row>
        <row r="50">
          <cell r="A50" t="str">
            <v>STOCKCA</v>
          </cell>
          <cell r="B50" t="str">
            <v>STOCKTON, CA</v>
          </cell>
          <cell r="C50">
            <v>30</v>
          </cell>
          <cell r="D50">
            <v>46</v>
          </cell>
        </row>
        <row r="51">
          <cell r="A51" t="str">
            <v>ALAMOCO</v>
          </cell>
          <cell r="B51" t="str">
            <v>ALAMOSA, CO</v>
          </cell>
          <cell r="C51">
            <v>30</v>
          </cell>
          <cell r="D51">
            <v>14.7</v>
          </cell>
        </row>
        <row r="52">
          <cell r="A52" t="str">
            <v>COLORCO</v>
          </cell>
          <cell r="B52" t="str">
            <v>COLORADO SPRINGS, CO</v>
          </cell>
          <cell r="C52">
            <v>30</v>
          </cell>
          <cell r="D52">
            <v>28.1</v>
          </cell>
        </row>
        <row r="53">
          <cell r="A53" t="str">
            <v>DENVECO</v>
          </cell>
          <cell r="B53" t="str">
            <v>DENVER, CO</v>
          </cell>
          <cell r="C53">
            <v>30</v>
          </cell>
          <cell r="D53">
            <v>29.2</v>
          </cell>
        </row>
        <row r="54">
          <cell r="A54" t="str">
            <v>GRANDCO</v>
          </cell>
          <cell r="B54" t="str">
            <v>GRAND JUNCTION, CO</v>
          </cell>
          <cell r="C54">
            <v>30</v>
          </cell>
          <cell r="D54">
            <v>26.1</v>
          </cell>
        </row>
        <row r="55">
          <cell r="A55" t="str">
            <v>PUEBLCO</v>
          </cell>
          <cell r="B55" t="str">
            <v>PUEBLO, CO</v>
          </cell>
          <cell r="C55">
            <v>30</v>
          </cell>
          <cell r="D55">
            <v>29.3</v>
          </cell>
        </row>
        <row r="56">
          <cell r="A56" t="str">
            <v>BRIDGCT</v>
          </cell>
          <cell r="B56" t="str">
            <v>BRIDGEPORT, CT</v>
          </cell>
          <cell r="C56">
            <v>30</v>
          </cell>
          <cell r="D56">
            <v>29.9</v>
          </cell>
        </row>
        <row r="57">
          <cell r="A57" t="str">
            <v>HARTFCT</v>
          </cell>
          <cell r="B57" t="str">
            <v>HARTFORD, CT</v>
          </cell>
          <cell r="C57">
            <v>30</v>
          </cell>
          <cell r="D57">
            <v>25.7</v>
          </cell>
        </row>
        <row r="58">
          <cell r="A58" t="str">
            <v>WILMIDE</v>
          </cell>
          <cell r="B58" t="str">
            <v>WILMINGTON, DE</v>
          </cell>
          <cell r="C58">
            <v>30</v>
          </cell>
          <cell r="D58">
            <v>31.5</v>
          </cell>
        </row>
        <row r="59">
          <cell r="A59" t="str">
            <v>WASHIC.</v>
          </cell>
          <cell r="B59" t="str">
            <v>WASHINGTON DULLES AP, D.C.</v>
          </cell>
          <cell r="C59">
            <v>30</v>
          </cell>
          <cell r="D59">
            <v>31.7</v>
          </cell>
        </row>
        <row r="60">
          <cell r="A60" t="str">
            <v>WashiDC</v>
          </cell>
          <cell r="B60" t="str">
            <v>WASHINGTON NAT'L AP, D.C.</v>
          </cell>
          <cell r="C60">
            <v>30</v>
          </cell>
          <cell r="D60">
            <v>34.9</v>
          </cell>
        </row>
        <row r="61">
          <cell r="A61" t="str">
            <v>APALAFL</v>
          </cell>
          <cell r="B61" t="str">
            <v>APALACHICOLA, FL</v>
          </cell>
          <cell r="C61">
            <v>30</v>
          </cell>
          <cell r="D61">
            <v>52.7</v>
          </cell>
        </row>
        <row r="62">
          <cell r="A62" t="str">
            <v>DAYTOFL</v>
          </cell>
          <cell r="B62" t="str">
            <v>DAYTONA BEACH, FL</v>
          </cell>
          <cell r="C62">
            <v>30</v>
          </cell>
          <cell r="D62">
            <v>58.4</v>
          </cell>
        </row>
        <row r="63">
          <cell r="A63" t="str">
            <v>FORT FL</v>
          </cell>
          <cell r="B63" t="str">
            <v>FORT MYERS, FL</v>
          </cell>
          <cell r="C63">
            <v>30</v>
          </cell>
          <cell r="D63">
            <v>64.9</v>
          </cell>
        </row>
        <row r="64">
          <cell r="A64" t="str">
            <v>GAINEFL</v>
          </cell>
          <cell r="B64" t="str">
            <v>GAINESVILLE, FL</v>
          </cell>
          <cell r="C64">
            <v>30</v>
          </cell>
          <cell r="D64">
            <v>54.3</v>
          </cell>
        </row>
        <row r="65">
          <cell r="A65" t="str">
            <v>JACKSFL</v>
          </cell>
          <cell r="B65" t="str">
            <v>JACKSONVILLE, FL</v>
          </cell>
          <cell r="C65">
            <v>30</v>
          </cell>
          <cell r="D65">
            <v>53.1</v>
          </cell>
        </row>
        <row r="66">
          <cell r="A66" t="str">
            <v>KEY WFL</v>
          </cell>
          <cell r="B66" t="str">
            <v>KEY WEST, FL</v>
          </cell>
          <cell r="C66">
            <v>30</v>
          </cell>
          <cell r="D66">
            <v>70.3</v>
          </cell>
        </row>
        <row r="67">
          <cell r="A67" t="str">
            <v>MIAMIFL</v>
          </cell>
          <cell r="B67" t="str">
            <v>MIAMI, FL</v>
          </cell>
          <cell r="C67">
            <v>30</v>
          </cell>
          <cell r="D67">
            <v>68.1</v>
          </cell>
        </row>
        <row r="68">
          <cell r="A68" t="str">
            <v>ORLANFL</v>
          </cell>
          <cell r="B68" t="str">
            <v>ORLANDO, FL</v>
          </cell>
          <cell r="C68">
            <v>30</v>
          </cell>
          <cell r="D68">
            <v>60.9</v>
          </cell>
        </row>
        <row r="69">
          <cell r="A69" t="str">
            <v>PENSAFL</v>
          </cell>
          <cell r="B69" t="str">
            <v>PENSACOLA, FL</v>
          </cell>
          <cell r="C69">
            <v>30</v>
          </cell>
          <cell r="D69">
            <v>52</v>
          </cell>
        </row>
        <row r="70">
          <cell r="A70" t="str">
            <v>TALLAFL</v>
          </cell>
          <cell r="B70" t="str">
            <v>TALLAHASSEE, FL</v>
          </cell>
          <cell r="C70">
            <v>30</v>
          </cell>
          <cell r="D70">
            <v>51.8</v>
          </cell>
        </row>
        <row r="71">
          <cell r="A71" t="str">
            <v>TAMPAFL</v>
          </cell>
          <cell r="B71" t="str">
            <v>TAMPA, FL</v>
          </cell>
          <cell r="C71">
            <v>30</v>
          </cell>
          <cell r="D71">
            <v>61.3</v>
          </cell>
        </row>
        <row r="72">
          <cell r="A72" t="str">
            <v>VERO FL</v>
          </cell>
          <cell r="B72" t="str">
            <v>VERO BEACH, FL</v>
          </cell>
          <cell r="C72">
            <v>30</v>
          </cell>
          <cell r="D72">
            <v>63</v>
          </cell>
        </row>
        <row r="73">
          <cell r="A73" t="str">
            <v>WEST FL</v>
          </cell>
          <cell r="B73" t="str">
            <v>WEST PALM BEACH, FL</v>
          </cell>
          <cell r="C73">
            <v>30</v>
          </cell>
          <cell r="D73">
            <v>66.2</v>
          </cell>
        </row>
        <row r="74">
          <cell r="A74" t="str">
            <v>ATHENGA</v>
          </cell>
          <cell r="B74" t="str">
            <v>ATHENS, GA</v>
          </cell>
          <cell r="C74">
            <v>30</v>
          </cell>
          <cell r="D74">
            <v>42.2</v>
          </cell>
        </row>
        <row r="75">
          <cell r="A75" t="str">
            <v>ATLANGA</v>
          </cell>
          <cell r="B75" t="str">
            <v>ATLANTA, GA</v>
          </cell>
          <cell r="C75">
            <v>30</v>
          </cell>
          <cell r="D75">
            <v>42.7</v>
          </cell>
        </row>
        <row r="76">
          <cell r="A76" t="str">
            <v>AUGUSGA</v>
          </cell>
          <cell r="B76" t="str">
            <v>AUGUSTA,GA</v>
          </cell>
          <cell r="C76">
            <v>30</v>
          </cell>
          <cell r="D76">
            <v>44.8</v>
          </cell>
        </row>
        <row r="77">
          <cell r="A77" t="str">
            <v>COLUMGA</v>
          </cell>
          <cell r="B77" t="str">
            <v>COLUMBUS, GA</v>
          </cell>
          <cell r="C77">
            <v>30</v>
          </cell>
          <cell r="D77">
            <v>46.8</v>
          </cell>
        </row>
        <row r="78">
          <cell r="A78" t="str">
            <v>MACONGA</v>
          </cell>
          <cell r="B78" t="str">
            <v>MACON, GA</v>
          </cell>
          <cell r="C78">
            <v>30</v>
          </cell>
          <cell r="D78">
            <v>45.5</v>
          </cell>
        </row>
        <row r="79">
          <cell r="A79" t="str">
            <v>SAVANGA</v>
          </cell>
          <cell r="B79" t="str">
            <v>SAVANNAH, GA</v>
          </cell>
          <cell r="C79">
            <v>30</v>
          </cell>
          <cell r="D79">
            <v>49.2</v>
          </cell>
        </row>
        <row r="80">
          <cell r="A80" t="str">
            <v>HILO,HI</v>
          </cell>
          <cell r="B80" t="str">
            <v>HILO, HI</v>
          </cell>
          <cell r="C80">
            <v>30</v>
          </cell>
          <cell r="D80">
            <v>71.4</v>
          </cell>
        </row>
        <row r="81">
          <cell r="A81" t="str">
            <v>HONOLHI</v>
          </cell>
          <cell r="B81" t="str">
            <v>HONOLULU,HI</v>
          </cell>
          <cell r="C81">
            <v>30</v>
          </cell>
          <cell r="D81">
            <v>73</v>
          </cell>
        </row>
        <row r="82">
          <cell r="A82" t="str">
            <v>KAHULHI</v>
          </cell>
          <cell r="B82" t="str">
            <v>KAHULUI, HI</v>
          </cell>
          <cell r="C82">
            <v>30</v>
          </cell>
          <cell r="D82">
            <v>71.8</v>
          </cell>
        </row>
        <row r="83">
          <cell r="A83" t="str">
            <v>LIHUEHI</v>
          </cell>
          <cell r="B83" t="str">
            <v>LIHUE, HI</v>
          </cell>
          <cell r="C83">
            <v>30</v>
          </cell>
          <cell r="D83">
            <v>71.7</v>
          </cell>
        </row>
        <row r="84">
          <cell r="A84" t="str">
            <v>BOISEID</v>
          </cell>
          <cell r="B84" t="str">
            <v>BOISE, ID</v>
          </cell>
          <cell r="C84">
            <v>30</v>
          </cell>
          <cell r="D84">
            <v>30.2</v>
          </cell>
        </row>
        <row r="85">
          <cell r="A85" t="str">
            <v>LEWISID</v>
          </cell>
          <cell r="B85" t="str">
            <v>LEWISTON, ID</v>
          </cell>
          <cell r="C85">
            <v>30</v>
          </cell>
          <cell r="D85">
            <v>33.7</v>
          </cell>
        </row>
        <row r="86">
          <cell r="A86" t="str">
            <v>POCATID</v>
          </cell>
          <cell r="B86" t="str">
            <v>POCATELLO, ID</v>
          </cell>
          <cell r="C86">
            <v>30</v>
          </cell>
          <cell r="D86">
            <v>24.4</v>
          </cell>
        </row>
        <row r="87">
          <cell r="A87" t="str">
            <v>CHICAIL</v>
          </cell>
          <cell r="B87" t="str">
            <v>CHICAGO,IL</v>
          </cell>
          <cell r="C87">
            <v>30</v>
          </cell>
          <cell r="D87">
            <v>22</v>
          </cell>
        </row>
        <row r="88">
          <cell r="A88" t="str">
            <v>MOLINIL</v>
          </cell>
          <cell r="B88" t="str">
            <v>MOLINE, IL</v>
          </cell>
          <cell r="C88">
            <v>30</v>
          </cell>
          <cell r="D88">
            <v>21.1</v>
          </cell>
        </row>
        <row r="89">
          <cell r="A89" t="str">
            <v>PEORIIL</v>
          </cell>
          <cell r="B89" t="str">
            <v>PEORIA, IL</v>
          </cell>
          <cell r="C89">
            <v>30</v>
          </cell>
          <cell r="D89">
            <v>22.5</v>
          </cell>
        </row>
        <row r="90">
          <cell r="A90" t="str">
            <v>ROCKFIL</v>
          </cell>
          <cell r="B90" t="str">
            <v>ROCKFORD, IL</v>
          </cell>
          <cell r="C90">
            <v>30</v>
          </cell>
          <cell r="D90">
            <v>19</v>
          </cell>
        </row>
        <row r="91">
          <cell r="A91" t="str">
            <v>SPRINIL</v>
          </cell>
          <cell r="B91" t="str">
            <v>SPRINGFIELD, IL</v>
          </cell>
          <cell r="C91">
            <v>30</v>
          </cell>
          <cell r="D91">
            <v>25.1</v>
          </cell>
        </row>
        <row r="92">
          <cell r="A92" t="str">
            <v>EVANSIN</v>
          </cell>
          <cell r="B92" t="str">
            <v>EVANSVILLE, IN</v>
          </cell>
          <cell r="C92">
            <v>30</v>
          </cell>
          <cell r="D92">
            <v>31</v>
          </cell>
        </row>
        <row r="93">
          <cell r="A93" t="str">
            <v>FORT IN</v>
          </cell>
          <cell r="B93" t="str">
            <v>FORT WAYNE, IN</v>
          </cell>
          <cell r="C93">
            <v>30</v>
          </cell>
          <cell r="D93">
            <v>23.6</v>
          </cell>
        </row>
        <row r="94">
          <cell r="A94" t="str">
            <v>INDIAIN</v>
          </cell>
          <cell r="B94" t="str">
            <v>INDIANAPOLIS, IN</v>
          </cell>
          <cell r="C94">
            <v>30</v>
          </cell>
          <cell r="D94">
            <v>26.5</v>
          </cell>
        </row>
        <row r="95">
          <cell r="A95" t="str">
            <v>SOUTHIN</v>
          </cell>
          <cell r="B95" t="str">
            <v>SOUTH BEND, IN</v>
          </cell>
          <cell r="C95">
            <v>30</v>
          </cell>
          <cell r="D95">
            <v>23.4</v>
          </cell>
        </row>
        <row r="96">
          <cell r="A96" t="str">
            <v>DES MIA</v>
          </cell>
          <cell r="B96" t="str">
            <v>DES MOINES, IA</v>
          </cell>
          <cell r="C96">
            <v>30</v>
          </cell>
          <cell r="D96">
            <v>20.4</v>
          </cell>
        </row>
        <row r="97">
          <cell r="A97" t="str">
            <v>DUBUQIA</v>
          </cell>
          <cell r="B97" t="str">
            <v>DUBUQUE,IA</v>
          </cell>
          <cell r="C97">
            <v>30</v>
          </cell>
          <cell r="D97">
            <v>17</v>
          </cell>
        </row>
        <row r="98">
          <cell r="A98" t="str">
            <v>SIOUXIA</v>
          </cell>
          <cell r="B98" t="str">
            <v>SIOUX CITY, IA</v>
          </cell>
          <cell r="C98">
            <v>30</v>
          </cell>
          <cell r="D98">
            <v>18.6</v>
          </cell>
        </row>
        <row r="99">
          <cell r="A99" t="str">
            <v>WATERIA</v>
          </cell>
          <cell r="B99" t="str">
            <v>WATERLOO, IA</v>
          </cell>
          <cell r="C99">
            <v>30</v>
          </cell>
          <cell r="D99">
            <v>16.1</v>
          </cell>
        </row>
        <row r="100">
          <cell r="A100" t="str">
            <v>CONCOKS</v>
          </cell>
          <cell r="B100" t="str">
            <v>CONCORDIA, KS</v>
          </cell>
          <cell r="C100">
            <v>30</v>
          </cell>
          <cell r="D100">
            <v>26.6</v>
          </cell>
        </row>
        <row r="101">
          <cell r="A101" t="str">
            <v>DODGEKS</v>
          </cell>
          <cell r="B101" t="str">
            <v>DODGE CITY, KS</v>
          </cell>
          <cell r="C101">
            <v>30</v>
          </cell>
          <cell r="D101">
            <v>30.1</v>
          </cell>
        </row>
        <row r="102">
          <cell r="A102" t="str">
            <v>GOODLKS</v>
          </cell>
          <cell r="B102" t="str">
            <v>GOODLAND, KS</v>
          </cell>
          <cell r="C102">
            <v>30</v>
          </cell>
          <cell r="D102">
            <v>27.6</v>
          </cell>
        </row>
        <row r="103">
          <cell r="A103" t="str">
            <v>TOPEKKS</v>
          </cell>
          <cell r="B103" t="str">
            <v>TOPEKA, KS</v>
          </cell>
          <cell r="C103">
            <v>30</v>
          </cell>
          <cell r="D103">
            <v>27.2</v>
          </cell>
        </row>
        <row r="104">
          <cell r="A104" t="str">
            <v>WICHIKS</v>
          </cell>
          <cell r="B104" t="str">
            <v>WICHITA, KS</v>
          </cell>
          <cell r="C104">
            <v>30</v>
          </cell>
          <cell r="D104">
            <v>30.2</v>
          </cell>
        </row>
        <row r="105">
          <cell r="A105" t="str">
            <v>CinciOH</v>
          </cell>
          <cell r="B105" t="str">
            <v>GREATER CINCINNATI AP</v>
          </cell>
          <cell r="C105">
            <v>30</v>
          </cell>
          <cell r="D105">
            <v>29.7</v>
          </cell>
        </row>
        <row r="106">
          <cell r="A106" t="str">
            <v>JACKSKY</v>
          </cell>
          <cell r="B106" t="str">
            <v>JACKSON, KY</v>
          </cell>
          <cell r="C106">
            <v>30</v>
          </cell>
          <cell r="D106">
            <v>33.9</v>
          </cell>
        </row>
        <row r="107">
          <cell r="A107" t="str">
            <v>LEXINKY</v>
          </cell>
          <cell r="B107" t="str">
            <v>LEXINGTON, KY</v>
          </cell>
          <cell r="C107">
            <v>30</v>
          </cell>
          <cell r="D107">
            <v>32</v>
          </cell>
        </row>
        <row r="108">
          <cell r="A108" t="str">
            <v>LOUISKY</v>
          </cell>
          <cell r="B108" t="str">
            <v>LOUISVILLE, KY</v>
          </cell>
          <cell r="C108">
            <v>30</v>
          </cell>
          <cell r="D108">
            <v>33</v>
          </cell>
        </row>
        <row r="109">
          <cell r="A109" t="str">
            <v>PADUCKY</v>
          </cell>
          <cell r="B109" t="str">
            <v>PADUCAH KY</v>
          </cell>
          <cell r="C109">
            <v>30</v>
          </cell>
          <cell r="D109">
            <v>32.9</v>
          </cell>
        </row>
        <row r="110">
          <cell r="A110" t="str">
            <v>BATONLA</v>
          </cell>
          <cell r="B110" t="str">
            <v>BATON ROUGE, LA</v>
          </cell>
          <cell r="C110">
            <v>30</v>
          </cell>
          <cell r="D110">
            <v>50.1</v>
          </cell>
        </row>
        <row r="111">
          <cell r="A111" t="str">
            <v>LAKE LA</v>
          </cell>
          <cell r="B111" t="str">
            <v>LAKE CHARLES, LA</v>
          </cell>
          <cell r="C111">
            <v>30</v>
          </cell>
          <cell r="D111">
            <v>50.9</v>
          </cell>
        </row>
        <row r="112">
          <cell r="A112" t="str">
            <v>NEW OLA</v>
          </cell>
          <cell r="B112" t="str">
            <v>NEW ORLEANS, LA</v>
          </cell>
          <cell r="C112">
            <v>30</v>
          </cell>
          <cell r="D112">
            <v>52.6</v>
          </cell>
        </row>
        <row r="113">
          <cell r="A113" t="str">
            <v>SHREVLA</v>
          </cell>
          <cell r="B113" t="str">
            <v>SHREVEPORT, LA</v>
          </cell>
          <cell r="C113">
            <v>30</v>
          </cell>
          <cell r="D113">
            <v>46.4</v>
          </cell>
        </row>
        <row r="114">
          <cell r="A114" t="str">
            <v>CARIBME</v>
          </cell>
          <cell r="B114" t="str">
            <v>CARIBOU, ME</v>
          </cell>
          <cell r="C114">
            <v>30</v>
          </cell>
          <cell r="D114">
            <v>9.5</v>
          </cell>
        </row>
        <row r="115">
          <cell r="A115" t="str">
            <v>PORTLME</v>
          </cell>
          <cell r="B115" t="str">
            <v>PORTLAND, ME</v>
          </cell>
          <cell r="C115">
            <v>30</v>
          </cell>
          <cell r="D115">
            <v>21.7</v>
          </cell>
        </row>
        <row r="116">
          <cell r="A116" t="str">
            <v>BALTIMD</v>
          </cell>
          <cell r="B116" t="str">
            <v>BALTIMORE, MD</v>
          </cell>
          <cell r="C116">
            <v>30</v>
          </cell>
          <cell r="D116">
            <v>32.3</v>
          </cell>
        </row>
        <row r="117">
          <cell r="A117" t="str">
            <v>BLUE MA</v>
          </cell>
          <cell r="B117" t="str">
            <v>BLUE HILL, MA</v>
          </cell>
          <cell r="C117">
            <v>30</v>
          </cell>
          <cell r="D117">
            <v>26</v>
          </cell>
        </row>
        <row r="118">
          <cell r="A118" t="str">
            <v>BOSTOMA</v>
          </cell>
          <cell r="B118" t="str">
            <v>BOSTON, MA</v>
          </cell>
          <cell r="C118">
            <v>30</v>
          </cell>
          <cell r="D118">
            <v>29.3</v>
          </cell>
        </row>
        <row r="119">
          <cell r="A119" t="str">
            <v>WORCEMA</v>
          </cell>
          <cell r="B119" t="str">
            <v>WORCESTER, MA</v>
          </cell>
          <cell r="C119">
            <v>30</v>
          </cell>
          <cell r="D119">
            <v>23.6</v>
          </cell>
        </row>
        <row r="120">
          <cell r="A120" t="str">
            <v>ALPENMI</v>
          </cell>
          <cell r="B120" t="str">
            <v>ALPENA, MI</v>
          </cell>
          <cell r="C120">
            <v>30</v>
          </cell>
          <cell r="D120">
            <v>17.8</v>
          </cell>
        </row>
        <row r="121">
          <cell r="A121" t="str">
            <v>DETROMI</v>
          </cell>
          <cell r="B121" t="str">
            <v>DETROIT, MI</v>
          </cell>
          <cell r="C121">
            <v>30</v>
          </cell>
          <cell r="D121">
            <v>24.5</v>
          </cell>
        </row>
        <row r="122">
          <cell r="A122" t="str">
            <v>FLINTMI</v>
          </cell>
          <cell r="B122" t="str">
            <v>FLINT, MI</v>
          </cell>
          <cell r="C122">
            <v>30</v>
          </cell>
          <cell r="D122">
            <v>21.3</v>
          </cell>
        </row>
        <row r="123">
          <cell r="A123" t="str">
            <v>GRANDMI</v>
          </cell>
          <cell r="B123" t="str">
            <v>GRAND RAPIDS, MI</v>
          </cell>
          <cell r="C123">
            <v>30</v>
          </cell>
          <cell r="D123">
            <v>22.4</v>
          </cell>
        </row>
        <row r="124">
          <cell r="A124" t="str">
            <v>HOUGHMI</v>
          </cell>
          <cell r="B124" t="str">
            <v>HOUGHTON LAKE, MI</v>
          </cell>
          <cell r="C124">
            <v>30</v>
          </cell>
          <cell r="D124">
            <v>17.8</v>
          </cell>
        </row>
        <row r="125">
          <cell r="A125" t="str">
            <v>LANSIMI</v>
          </cell>
          <cell r="B125" t="str">
            <v>LANSING, MI</v>
          </cell>
          <cell r="C125">
            <v>30</v>
          </cell>
          <cell r="D125">
            <v>21.6</v>
          </cell>
        </row>
        <row r="126">
          <cell r="A126" t="str">
            <v>MARQUMI</v>
          </cell>
          <cell r="B126" t="str">
            <v>MARQUETTE, MI</v>
          </cell>
          <cell r="C126">
            <v>30</v>
          </cell>
          <cell r="D126">
            <v>11.5</v>
          </cell>
        </row>
        <row r="127">
          <cell r="A127" t="str">
            <v>MUSKEMI</v>
          </cell>
          <cell r="B127" t="str">
            <v>MUSKEGON, MI</v>
          </cell>
          <cell r="C127">
            <v>30</v>
          </cell>
          <cell r="D127">
            <v>23.5</v>
          </cell>
        </row>
        <row r="128">
          <cell r="A128" t="str">
            <v>SAULTMI</v>
          </cell>
          <cell r="B128" t="str">
            <v>SAULT STE. MARIE, MI</v>
          </cell>
          <cell r="C128">
            <v>30</v>
          </cell>
          <cell r="D128">
            <v>13.2</v>
          </cell>
        </row>
        <row r="129">
          <cell r="A129" t="str">
            <v>DULUTMN</v>
          </cell>
          <cell r="B129" t="str">
            <v>DULUTH, MN</v>
          </cell>
          <cell r="C129">
            <v>30</v>
          </cell>
          <cell r="D129">
            <v>8.4</v>
          </cell>
        </row>
        <row r="130">
          <cell r="A130" t="str">
            <v>INTERMN</v>
          </cell>
          <cell r="B130" t="str">
            <v>INTERNATIONAL FALLS, MN</v>
          </cell>
          <cell r="C130">
            <v>30</v>
          </cell>
          <cell r="D130">
            <v>2.7</v>
          </cell>
        </row>
        <row r="131">
          <cell r="A131" t="str">
            <v>MINNEMN</v>
          </cell>
          <cell r="B131" t="str">
            <v>MINNEAPOLIS-ST.PAUL, MN</v>
          </cell>
          <cell r="C131">
            <v>30</v>
          </cell>
          <cell r="D131">
            <v>13.1</v>
          </cell>
        </row>
        <row r="132">
          <cell r="A132" t="str">
            <v>ROCHEMN</v>
          </cell>
          <cell r="B132" t="str">
            <v>ROCHESTER, MN</v>
          </cell>
          <cell r="C132">
            <v>30</v>
          </cell>
          <cell r="D132">
            <v>11.8</v>
          </cell>
        </row>
        <row r="133">
          <cell r="A133" t="str">
            <v>SAINTMN</v>
          </cell>
          <cell r="B133" t="str">
            <v>SAINT CLOUD, MN</v>
          </cell>
          <cell r="C133">
            <v>30</v>
          </cell>
          <cell r="D133">
            <v>8.8</v>
          </cell>
        </row>
        <row r="134">
          <cell r="A134" t="str">
            <v>JACKSMS</v>
          </cell>
          <cell r="B134" t="str">
            <v>JACKSON, MS</v>
          </cell>
          <cell r="C134">
            <v>30</v>
          </cell>
          <cell r="D134">
            <v>45</v>
          </cell>
        </row>
        <row r="135">
          <cell r="A135" t="str">
            <v>MERIDMS</v>
          </cell>
          <cell r="B135" t="str">
            <v>MERIDIAN, MS</v>
          </cell>
          <cell r="C135">
            <v>30</v>
          </cell>
          <cell r="D135">
            <v>46.1</v>
          </cell>
        </row>
        <row r="136">
          <cell r="A136" t="str">
            <v>TUPELMS</v>
          </cell>
          <cell r="B136" t="str">
            <v>TUPELO, MS</v>
          </cell>
          <cell r="C136">
            <v>30</v>
          </cell>
          <cell r="D136">
            <v>40.4</v>
          </cell>
        </row>
        <row r="137">
          <cell r="A137" t="str">
            <v>COLUMMO</v>
          </cell>
          <cell r="B137" t="str">
            <v>COLUMBIA, MO</v>
          </cell>
          <cell r="C137">
            <v>30</v>
          </cell>
          <cell r="D137">
            <v>27.8</v>
          </cell>
        </row>
        <row r="138">
          <cell r="A138" t="str">
            <v>KANSAMO</v>
          </cell>
          <cell r="B138" t="str">
            <v>KANSAS CITY, MO</v>
          </cell>
          <cell r="C138">
            <v>30</v>
          </cell>
          <cell r="D138">
            <v>26.9</v>
          </cell>
        </row>
        <row r="139">
          <cell r="A139" t="str">
            <v>ST. LMO</v>
          </cell>
          <cell r="B139" t="str">
            <v>ST. LOUIS, MO</v>
          </cell>
          <cell r="C139">
            <v>30</v>
          </cell>
          <cell r="D139">
            <v>29.6</v>
          </cell>
        </row>
        <row r="140">
          <cell r="A140" t="str">
            <v>SPRINMO</v>
          </cell>
          <cell r="B140" t="str">
            <v>SPRINGFIELD, MO</v>
          </cell>
          <cell r="C140">
            <v>30</v>
          </cell>
          <cell r="D140">
            <v>31.7</v>
          </cell>
        </row>
        <row r="141">
          <cell r="A141" t="str">
            <v>BILLIMT</v>
          </cell>
          <cell r="B141" t="str">
            <v>BILLINGS, MT</v>
          </cell>
          <cell r="C141">
            <v>30</v>
          </cell>
          <cell r="D141">
            <v>24</v>
          </cell>
        </row>
        <row r="142">
          <cell r="A142" t="str">
            <v>GLASGMT</v>
          </cell>
          <cell r="B142" t="str">
            <v>GLASGOW, MT</v>
          </cell>
          <cell r="C142">
            <v>30</v>
          </cell>
          <cell r="D142">
            <v>10.8</v>
          </cell>
        </row>
        <row r="143">
          <cell r="A143" t="str">
            <v>GREATMT</v>
          </cell>
          <cell r="B143" t="str">
            <v>GREAT FALLS, MT</v>
          </cell>
          <cell r="C143">
            <v>30</v>
          </cell>
          <cell r="D143">
            <v>21.7</v>
          </cell>
        </row>
        <row r="144">
          <cell r="A144" t="str">
            <v>HAVRETX</v>
          </cell>
          <cell r="B144" t="str">
            <v>HAVRE, TX</v>
          </cell>
          <cell r="C144">
            <v>30</v>
          </cell>
          <cell r="D144">
            <v>14.6</v>
          </cell>
        </row>
        <row r="145">
          <cell r="A145" t="str">
            <v>HELENMT</v>
          </cell>
          <cell r="B145" t="str">
            <v>HELENA, MT</v>
          </cell>
          <cell r="C145">
            <v>30</v>
          </cell>
          <cell r="D145">
            <v>20.2</v>
          </cell>
        </row>
        <row r="146">
          <cell r="A146" t="str">
            <v>KALISMT</v>
          </cell>
          <cell r="B146" t="str">
            <v>KALISPELL, MT</v>
          </cell>
          <cell r="C146">
            <v>30</v>
          </cell>
          <cell r="D146">
            <v>21.4</v>
          </cell>
        </row>
        <row r="147">
          <cell r="A147" t="str">
            <v>MISSOMT</v>
          </cell>
          <cell r="B147" t="str">
            <v>MISSOULA, MT</v>
          </cell>
          <cell r="C147">
            <v>30</v>
          </cell>
          <cell r="D147">
            <v>23.5</v>
          </cell>
        </row>
        <row r="148">
          <cell r="A148" t="str">
            <v>GRANDNE</v>
          </cell>
          <cell r="B148" t="str">
            <v>GRAND ISLAND, NE</v>
          </cell>
          <cell r="C148">
            <v>30</v>
          </cell>
          <cell r="D148">
            <v>22.4</v>
          </cell>
        </row>
        <row r="149">
          <cell r="A149" t="str">
            <v>LINCONE</v>
          </cell>
          <cell r="B149" t="str">
            <v>LINCOLN, NE</v>
          </cell>
          <cell r="C149">
            <v>30</v>
          </cell>
          <cell r="D149">
            <v>22.4</v>
          </cell>
        </row>
        <row r="150">
          <cell r="A150" t="str">
            <v>NORFONE</v>
          </cell>
          <cell r="B150" t="str">
            <v>NORFOLK, NE</v>
          </cell>
          <cell r="C150">
            <v>30</v>
          </cell>
          <cell r="D150">
            <v>20.4</v>
          </cell>
        </row>
        <row r="151">
          <cell r="A151" t="str">
            <v>NORTHNE</v>
          </cell>
          <cell r="B151" t="str">
            <v>NORTH PLATTE, NE</v>
          </cell>
          <cell r="C151">
            <v>30</v>
          </cell>
          <cell r="D151">
            <v>23.2</v>
          </cell>
        </row>
        <row r="152">
          <cell r="A152" t="str">
            <v>OMAHANE</v>
          </cell>
          <cell r="B152" t="str">
            <v>OMAHA EPPLEY AP, NE</v>
          </cell>
          <cell r="C152">
            <v>30</v>
          </cell>
          <cell r="D152">
            <v>21.7</v>
          </cell>
        </row>
        <row r="153">
          <cell r="A153" t="str">
            <v>OMAHANE</v>
          </cell>
          <cell r="B153" t="str">
            <v>OMAHA (NORTH), NE</v>
          </cell>
          <cell r="C153">
            <v>30</v>
          </cell>
          <cell r="D153">
            <v>22.4</v>
          </cell>
        </row>
        <row r="154">
          <cell r="A154" t="str">
            <v>SCOTTNE</v>
          </cell>
          <cell r="B154" t="str">
            <v>SCOTTSBLUFF, NE</v>
          </cell>
          <cell r="C154">
            <v>30</v>
          </cell>
          <cell r="D154">
            <v>24.5</v>
          </cell>
        </row>
        <row r="155">
          <cell r="A155" t="str">
            <v>VALENNE</v>
          </cell>
          <cell r="B155" t="str">
            <v>VALENTINE, NE</v>
          </cell>
          <cell r="C155">
            <v>30</v>
          </cell>
          <cell r="D155">
            <v>20.8</v>
          </cell>
        </row>
        <row r="156">
          <cell r="A156" t="str">
            <v>ELKO,NV</v>
          </cell>
          <cell r="B156" t="str">
            <v>ELKO, NV</v>
          </cell>
          <cell r="C156">
            <v>30</v>
          </cell>
          <cell r="D156">
            <v>25.6</v>
          </cell>
        </row>
        <row r="157">
          <cell r="A157" t="str">
            <v>ELY, NV</v>
          </cell>
          <cell r="B157" t="str">
            <v>ELY, NV</v>
          </cell>
          <cell r="C157">
            <v>30</v>
          </cell>
          <cell r="D157">
            <v>25.2</v>
          </cell>
        </row>
        <row r="158">
          <cell r="A158" t="str">
            <v>LAS VNV</v>
          </cell>
          <cell r="B158" t="str">
            <v>LAS VEGAS, NV</v>
          </cell>
          <cell r="C158">
            <v>30</v>
          </cell>
          <cell r="D158">
            <v>47</v>
          </cell>
        </row>
        <row r="159">
          <cell r="A159" t="str">
            <v>RENO,NV</v>
          </cell>
          <cell r="B159" t="str">
            <v>RENO, NV</v>
          </cell>
          <cell r="C159">
            <v>30</v>
          </cell>
          <cell r="D159">
            <v>33.6</v>
          </cell>
        </row>
        <row r="160">
          <cell r="A160" t="str">
            <v>WINNENV</v>
          </cell>
          <cell r="B160" t="str">
            <v>WINNEMUCCA, NV</v>
          </cell>
          <cell r="C160">
            <v>30</v>
          </cell>
          <cell r="D160">
            <v>30.1</v>
          </cell>
        </row>
        <row r="161">
          <cell r="A161" t="str">
            <v>CONCONH</v>
          </cell>
          <cell r="B161" t="str">
            <v>CONCORD, NH</v>
          </cell>
          <cell r="C161">
            <v>30</v>
          </cell>
          <cell r="D161">
            <v>20.1</v>
          </cell>
        </row>
        <row r="162">
          <cell r="A162" t="str">
            <v>MT. WNH</v>
          </cell>
          <cell r="B162" t="str">
            <v>MT. WASHINGTON, NH</v>
          </cell>
          <cell r="C162">
            <v>30</v>
          </cell>
          <cell r="D162">
            <v>5.2</v>
          </cell>
        </row>
        <row r="163">
          <cell r="A163" t="str">
            <v>ATLANNJ</v>
          </cell>
          <cell r="B163" t="str">
            <v>ATLANTIC CITY AP, NJ</v>
          </cell>
          <cell r="C163">
            <v>30</v>
          </cell>
          <cell r="D163">
            <v>32.1</v>
          </cell>
        </row>
        <row r="164">
          <cell r="A164" t="str">
            <v>ATLANNJ</v>
          </cell>
          <cell r="B164" t="str">
            <v>ATLANTIC CITY C.O.,NJ</v>
          </cell>
          <cell r="C164">
            <v>30</v>
          </cell>
          <cell r="D164">
            <v>35.2</v>
          </cell>
        </row>
        <row r="165">
          <cell r="A165" t="str">
            <v>NEWARNJ</v>
          </cell>
          <cell r="B165" t="str">
            <v>NEWARK, NJ</v>
          </cell>
          <cell r="C165">
            <v>30</v>
          </cell>
          <cell r="D165">
            <v>31.3</v>
          </cell>
        </row>
        <row r="166">
          <cell r="A166" t="str">
            <v>ALBUQNM</v>
          </cell>
          <cell r="B166" t="str">
            <v>ALBUQUERQUE, NM</v>
          </cell>
          <cell r="C166">
            <v>30</v>
          </cell>
          <cell r="D166">
            <v>35.7</v>
          </cell>
        </row>
        <row r="167">
          <cell r="A167" t="str">
            <v>CLAYTNM</v>
          </cell>
          <cell r="B167" t="str">
            <v>CLAYTON, NM</v>
          </cell>
          <cell r="C167">
            <v>30</v>
          </cell>
          <cell r="D167">
            <v>33.9</v>
          </cell>
        </row>
        <row r="168">
          <cell r="A168" t="str">
            <v>ROSWENM</v>
          </cell>
          <cell r="B168" t="str">
            <v>ROSWELL, NM</v>
          </cell>
          <cell r="C168">
            <v>30</v>
          </cell>
          <cell r="D168">
            <v>40</v>
          </cell>
        </row>
        <row r="169">
          <cell r="A169" t="str">
            <v>ALBANNY</v>
          </cell>
          <cell r="B169" t="str">
            <v>ALBANY, NY</v>
          </cell>
          <cell r="C169">
            <v>30</v>
          </cell>
          <cell r="D169">
            <v>22.2</v>
          </cell>
        </row>
        <row r="170">
          <cell r="A170" t="str">
            <v>BINGHNY</v>
          </cell>
          <cell r="B170" t="str">
            <v>BINGHAMTON, NY</v>
          </cell>
          <cell r="C170">
            <v>30</v>
          </cell>
          <cell r="D170">
            <v>21.7</v>
          </cell>
        </row>
        <row r="171">
          <cell r="A171" t="str">
            <v>BUFFANY</v>
          </cell>
          <cell r="B171" t="str">
            <v>BUFFALO, NY</v>
          </cell>
          <cell r="C171">
            <v>30</v>
          </cell>
          <cell r="D171">
            <v>24.5</v>
          </cell>
        </row>
        <row r="172">
          <cell r="A172" t="str">
            <v>ISLIPNY</v>
          </cell>
          <cell r="B172" t="str">
            <v>ISLIP, NY</v>
          </cell>
          <cell r="C172">
            <v>30</v>
          </cell>
          <cell r="D172">
            <v>30.9</v>
          </cell>
        </row>
        <row r="173">
          <cell r="A173" t="str">
            <v>NEW YNY</v>
          </cell>
          <cell r="B173" t="str">
            <v>NEW YORK C.PARK, NY</v>
          </cell>
          <cell r="C173">
            <v>30</v>
          </cell>
          <cell r="D173">
            <v>32.1</v>
          </cell>
        </row>
        <row r="174">
          <cell r="A174" t="str">
            <v>NEW YNY</v>
          </cell>
          <cell r="B174" t="str">
            <v>NEW YORK (JFK AP), NY</v>
          </cell>
          <cell r="C174">
            <v>30</v>
          </cell>
          <cell r="D174">
            <v>31.8</v>
          </cell>
        </row>
        <row r="175">
          <cell r="A175" t="str">
            <v>NEW YNY</v>
          </cell>
          <cell r="B175" t="str">
            <v>NEW YORK (LAGUARDIA AP), NY</v>
          </cell>
          <cell r="C175">
            <v>30</v>
          </cell>
          <cell r="D175">
            <v>32.6</v>
          </cell>
        </row>
        <row r="176">
          <cell r="A176" t="str">
            <v>ROCHENY</v>
          </cell>
          <cell r="B176" t="str">
            <v>ROCHESTER, NY</v>
          </cell>
          <cell r="C176">
            <v>30</v>
          </cell>
          <cell r="D176">
            <v>23.9</v>
          </cell>
        </row>
        <row r="177">
          <cell r="A177" t="str">
            <v>SYRACNY</v>
          </cell>
          <cell r="B177" t="str">
            <v>SYRACUSE, NY</v>
          </cell>
          <cell r="C177">
            <v>30</v>
          </cell>
          <cell r="D177">
            <v>22.7</v>
          </cell>
        </row>
        <row r="178">
          <cell r="A178" t="str">
            <v>ASHEVNC</v>
          </cell>
          <cell r="B178" t="str">
            <v>ASHEVILLE, NC</v>
          </cell>
          <cell r="C178">
            <v>30</v>
          </cell>
          <cell r="D178">
            <v>35.8</v>
          </cell>
        </row>
        <row r="179">
          <cell r="A179" t="str">
            <v>CAPE NC</v>
          </cell>
          <cell r="B179" t="str">
            <v>CAPE HATTERAS, NC</v>
          </cell>
          <cell r="C179">
            <v>30</v>
          </cell>
          <cell r="D179">
            <v>46.1</v>
          </cell>
        </row>
        <row r="180">
          <cell r="A180" t="str">
            <v>CHARLNC</v>
          </cell>
          <cell r="B180" t="str">
            <v>CHARLOTTE, NC</v>
          </cell>
          <cell r="C180">
            <v>30</v>
          </cell>
          <cell r="D180">
            <v>41.7</v>
          </cell>
        </row>
        <row r="181">
          <cell r="A181" t="str">
            <v>GREENNC</v>
          </cell>
          <cell r="B181" t="str">
            <v>GREENSBORO-WNSTN-SALM-HGHPT,NC</v>
          </cell>
          <cell r="C181">
            <v>30</v>
          </cell>
          <cell r="D181">
            <v>37.7</v>
          </cell>
        </row>
        <row r="182">
          <cell r="A182" t="str">
            <v>RALEINC</v>
          </cell>
          <cell r="B182" t="str">
            <v>RALEIGH, NC</v>
          </cell>
          <cell r="C182">
            <v>30</v>
          </cell>
          <cell r="D182">
            <v>39.7</v>
          </cell>
        </row>
        <row r="183">
          <cell r="A183" t="str">
            <v>WILMINC</v>
          </cell>
          <cell r="B183" t="str">
            <v>WILMINGTON, NC</v>
          </cell>
          <cell r="C183">
            <v>30</v>
          </cell>
          <cell r="D183">
            <v>46.1</v>
          </cell>
        </row>
        <row r="184">
          <cell r="A184" t="str">
            <v>BISMAND</v>
          </cell>
          <cell r="B184" t="str">
            <v>BISMARCK, ND</v>
          </cell>
          <cell r="C184">
            <v>30</v>
          </cell>
          <cell r="D184">
            <v>10.2</v>
          </cell>
        </row>
        <row r="185">
          <cell r="A185" t="str">
            <v>FARGOND</v>
          </cell>
          <cell r="B185" t="str">
            <v>FARGO, ND</v>
          </cell>
          <cell r="C185">
            <v>30</v>
          </cell>
          <cell r="D185">
            <v>6.8</v>
          </cell>
        </row>
        <row r="186">
          <cell r="A186" t="str">
            <v>GRANDND</v>
          </cell>
          <cell r="B186" t="str">
            <v>GRAND FORKS, ND</v>
          </cell>
          <cell r="C186">
            <v>30</v>
          </cell>
          <cell r="D186">
            <v>5.3</v>
          </cell>
        </row>
        <row r="187">
          <cell r="A187" t="str">
            <v>WILLIND</v>
          </cell>
          <cell r="B187" t="str">
            <v>WILLISTON, ND</v>
          </cell>
          <cell r="C187">
            <v>30</v>
          </cell>
          <cell r="D187">
            <v>8</v>
          </cell>
        </row>
        <row r="188">
          <cell r="A188" t="str">
            <v>AKRONOH</v>
          </cell>
          <cell r="B188" t="str">
            <v>AKRON, OH</v>
          </cell>
          <cell r="C188">
            <v>30</v>
          </cell>
          <cell r="D188">
            <v>25.2</v>
          </cell>
        </row>
        <row r="189">
          <cell r="A189" t="str">
            <v>CLEVEOH</v>
          </cell>
          <cell r="B189" t="str">
            <v>CLEVELAND, OH</v>
          </cell>
          <cell r="C189">
            <v>30</v>
          </cell>
          <cell r="D189">
            <v>25.7</v>
          </cell>
        </row>
        <row r="190">
          <cell r="A190" t="str">
            <v>COLUMOH</v>
          </cell>
          <cell r="B190" t="str">
            <v>COLUMBUS, OH</v>
          </cell>
          <cell r="C190">
            <v>30</v>
          </cell>
          <cell r="D190">
            <v>28.3</v>
          </cell>
        </row>
        <row r="191">
          <cell r="A191" t="str">
            <v>DAYTOOH</v>
          </cell>
          <cell r="B191" t="str">
            <v>DAYTON, OH</v>
          </cell>
          <cell r="C191">
            <v>30</v>
          </cell>
          <cell r="D191">
            <v>26.3</v>
          </cell>
        </row>
        <row r="192">
          <cell r="A192" t="str">
            <v>MANSFOH</v>
          </cell>
          <cell r="B192" t="str">
            <v>MANSFIELD, OH</v>
          </cell>
          <cell r="C192">
            <v>30</v>
          </cell>
          <cell r="D192">
            <v>24.3</v>
          </cell>
        </row>
        <row r="193">
          <cell r="A193" t="str">
            <v>TOLEDOH</v>
          </cell>
          <cell r="B193" t="str">
            <v>TOLEDO, OH</v>
          </cell>
          <cell r="C193">
            <v>30</v>
          </cell>
          <cell r="D193">
            <v>23.9</v>
          </cell>
        </row>
        <row r="194">
          <cell r="A194" t="str">
            <v>YOUNGOH</v>
          </cell>
          <cell r="B194" t="str">
            <v>YOUNGSTOWN, OH</v>
          </cell>
          <cell r="C194">
            <v>30</v>
          </cell>
          <cell r="D194">
            <v>24.9</v>
          </cell>
        </row>
        <row r="195">
          <cell r="A195" t="str">
            <v>OKLAHOK</v>
          </cell>
          <cell r="B195" t="str">
            <v>OKLAHOMA CITY, OK</v>
          </cell>
          <cell r="C195">
            <v>30</v>
          </cell>
          <cell r="D195">
            <v>36.7</v>
          </cell>
        </row>
        <row r="196">
          <cell r="A196" t="str">
            <v>TULSAOK</v>
          </cell>
          <cell r="B196" t="str">
            <v>TULSA, OK</v>
          </cell>
          <cell r="C196">
            <v>30</v>
          </cell>
          <cell r="D196">
            <v>36.4</v>
          </cell>
        </row>
        <row r="197">
          <cell r="A197" t="str">
            <v>ASTOROR</v>
          </cell>
          <cell r="B197" t="str">
            <v>ASTORIA, OR</v>
          </cell>
          <cell r="C197">
            <v>30</v>
          </cell>
          <cell r="D197">
            <v>42.4</v>
          </cell>
        </row>
        <row r="198">
          <cell r="A198" t="str">
            <v>BURNSOR</v>
          </cell>
          <cell r="B198" t="str">
            <v>BURNS,OR</v>
          </cell>
          <cell r="C198">
            <v>30</v>
          </cell>
          <cell r="D198">
            <v>24.4</v>
          </cell>
        </row>
        <row r="199">
          <cell r="A199" t="str">
            <v>EUGENOR</v>
          </cell>
          <cell r="B199" t="str">
            <v>EUGENE, OR</v>
          </cell>
          <cell r="C199">
            <v>30</v>
          </cell>
          <cell r="D199">
            <v>39.8</v>
          </cell>
        </row>
        <row r="200">
          <cell r="A200" t="str">
            <v>MEDFOOR</v>
          </cell>
          <cell r="B200" t="str">
            <v>MEDFORD, OR</v>
          </cell>
          <cell r="C200">
            <v>30</v>
          </cell>
          <cell r="D200">
            <v>39.1</v>
          </cell>
        </row>
        <row r="201">
          <cell r="A201" t="str">
            <v>PENDLOR</v>
          </cell>
          <cell r="B201" t="str">
            <v>PENDLETON, OR</v>
          </cell>
          <cell r="C201">
            <v>30</v>
          </cell>
          <cell r="D201">
            <v>33.8</v>
          </cell>
        </row>
        <row r="202">
          <cell r="A202" t="str">
            <v>PORTLOR</v>
          </cell>
          <cell r="B202" t="str">
            <v>PORTLAND, OR</v>
          </cell>
          <cell r="C202">
            <v>30</v>
          </cell>
          <cell r="D202">
            <v>39.9</v>
          </cell>
        </row>
        <row r="203">
          <cell r="A203" t="str">
            <v>SALEMOR</v>
          </cell>
          <cell r="B203" t="str">
            <v>SALEM, OR</v>
          </cell>
          <cell r="C203">
            <v>30</v>
          </cell>
          <cell r="D203">
            <v>40.3</v>
          </cell>
        </row>
        <row r="204">
          <cell r="A204" t="str">
            <v>SEXTOOR</v>
          </cell>
          <cell r="B204" t="str">
            <v>SEXTON SUMMIT, OR</v>
          </cell>
          <cell r="C204">
            <v>30</v>
          </cell>
          <cell r="D204">
            <v>37.5</v>
          </cell>
        </row>
        <row r="205">
          <cell r="A205" t="str">
            <v>GUAM,PC</v>
          </cell>
          <cell r="B205" t="str">
            <v>GUAM, PC</v>
          </cell>
          <cell r="C205">
            <v>30</v>
          </cell>
          <cell r="D205">
            <v>77.6</v>
          </cell>
        </row>
        <row r="206">
          <cell r="A206" t="str">
            <v>JOHNSPC</v>
          </cell>
          <cell r="B206" t="str">
            <v>JOHNSTON ISLAND, PC</v>
          </cell>
          <cell r="C206">
            <v>30</v>
          </cell>
          <cell r="D206">
            <v>77.5</v>
          </cell>
        </row>
        <row r="207">
          <cell r="A207" t="str">
            <v>KORORPC</v>
          </cell>
          <cell r="B207" t="str">
            <v>KOROR, PC</v>
          </cell>
          <cell r="C207">
            <v>30</v>
          </cell>
          <cell r="D207">
            <v>81.4</v>
          </cell>
        </row>
        <row r="208">
          <cell r="A208" t="str">
            <v>KWAJAPC</v>
          </cell>
          <cell r="B208" t="str">
            <v>KWAJALEIN, MARSHALL IS., PC</v>
          </cell>
          <cell r="C208">
            <v>30</v>
          </cell>
          <cell r="D208">
            <v>81.6</v>
          </cell>
        </row>
        <row r="209">
          <cell r="A209" t="str">
            <v>MAJURPC</v>
          </cell>
          <cell r="B209" t="str">
            <v>MAJURO, MARSHALL IS, PC</v>
          </cell>
          <cell r="C209">
            <v>30</v>
          </cell>
          <cell r="D209">
            <v>80.8</v>
          </cell>
        </row>
        <row r="210">
          <cell r="A210" t="str">
            <v>PAGO PC</v>
          </cell>
          <cell r="B210" t="str">
            <v>PAGO PAGO, AMER SAMOA, PC</v>
          </cell>
          <cell r="C210">
            <v>30</v>
          </cell>
          <cell r="D210">
            <v>81.5</v>
          </cell>
        </row>
        <row r="211">
          <cell r="A211" t="str">
            <v>POHNPPC</v>
          </cell>
          <cell r="B211" t="str">
            <v>POHNPEI, CAROLINE IS., PC</v>
          </cell>
          <cell r="C211">
            <v>30</v>
          </cell>
          <cell r="D211">
            <v>80.8</v>
          </cell>
        </row>
        <row r="212">
          <cell r="A212" t="str">
            <v>CHUUKPC</v>
          </cell>
          <cell r="B212" t="str">
            <v>CHUUK, E. CAROLINE IS., PC</v>
          </cell>
          <cell r="C212">
            <v>30</v>
          </cell>
          <cell r="D212">
            <v>81.5</v>
          </cell>
        </row>
        <row r="213">
          <cell r="A213" t="str">
            <v>WAKE PC</v>
          </cell>
          <cell r="B213" t="str">
            <v>WAKE ISLAND, PC</v>
          </cell>
          <cell r="C213">
            <v>30</v>
          </cell>
          <cell r="D213">
            <v>77.8</v>
          </cell>
        </row>
        <row r="214">
          <cell r="A214" t="str">
            <v>YAP, PC</v>
          </cell>
          <cell r="B214" t="str">
            <v>YAP, W CAROLINE IS., PC</v>
          </cell>
          <cell r="C214">
            <v>30</v>
          </cell>
          <cell r="D214">
            <v>80.1</v>
          </cell>
        </row>
        <row r="215">
          <cell r="A215" t="str">
            <v>ALLENPA</v>
          </cell>
          <cell r="B215" t="str">
            <v>ALLENTOWN, PA</v>
          </cell>
          <cell r="C215">
            <v>30</v>
          </cell>
          <cell r="D215">
            <v>27.1</v>
          </cell>
        </row>
        <row r="216">
          <cell r="A216" t="str">
            <v>ERIE,A.</v>
          </cell>
          <cell r="B216" t="str">
            <v>ERIE, PA.</v>
          </cell>
          <cell r="C216">
            <v>30</v>
          </cell>
          <cell r="D216">
            <v>26.9</v>
          </cell>
        </row>
        <row r="217">
          <cell r="A217" t="str">
            <v>HARRIPA</v>
          </cell>
          <cell r="B217" t="str">
            <v>HARRISBURG, PA</v>
          </cell>
          <cell r="C217">
            <v>30</v>
          </cell>
          <cell r="D217">
            <v>30.3</v>
          </cell>
        </row>
        <row r="218">
          <cell r="A218" t="str">
            <v>MIDDLPT</v>
          </cell>
          <cell r="B218" t="str">
            <v>MIDDLETOWN/HARRISBURG INTL APT</v>
          </cell>
          <cell r="C218">
            <v>30</v>
          </cell>
          <cell r="D218">
            <v>30.3</v>
          </cell>
        </row>
        <row r="219">
          <cell r="A219" t="str">
            <v>PHILAPA</v>
          </cell>
          <cell r="B219" t="str">
            <v>PHILADELPHIA, PA</v>
          </cell>
          <cell r="C219">
            <v>30</v>
          </cell>
          <cell r="D219">
            <v>32.3</v>
          </cell>
        </row>
        <row r="220">
          <cell r="A220" t="str">
            <v>PITTSPA</v>
          </cell>
          <cell r="B220" t="str">
            <v>PITTSBURGH, PA</v>
          </cell>
          <cell r="C220">
            <v>30</v>
          </cell>
          <cell r="D220">
            <v>27.5</v>
          </cell>
        </row>
        <row r="221">
          <cell r="A221" t="str">
            <v>AVOCAPA</v>
          </cell>
          <cell r="B221" t="str">
            <v>AVOCA, PA</v>
          </cell>
          <cell r="C221">
            <v>30</v>
          </cell>
          <cell r="D221">
            <v>26.3</v>
          </cell>
        </row>
        <row r="222">
          <cell r="A222" t="str">
            <v>WILLIPA</v>
          </cell>
          <cell r="B222" t="str">
            <v>WILLIAMSPORT, PA</v>
          </cell>
          <cell r="C222">
            <v>30</v>
          </cell>
          <cell r="D222">
            <v>25.5</v>
          </cell>
        </row>
        <row r="223">
          <cell r="A223" t="str">
            <v>PROVIRI</v>
          </cell>
          <cell r="B223" t="str">
            <v>PROVIDENCE, RI</v>
          </cell>
          <cell r="C223">
            <v>30</v>
          </cell>
          <cell r="D223">
            <v>28.7</v>
          </cell>
        </row>
        <row r="224">
          <cell r="A224" t="str">
            <v>CHARLSC</v>
          </cell>
          <cell r="B224" t="str">
            <v>CHARLESTON AP,SC</v>
          </cell>
          <cell r="C224">
            <v>30</v>
          </cell>
          <cell r="D224">
            <v>47.9</v>
          </cell>
        </row>
        <row r="225">
          <cell r="A225" t="str">
            <v>CHARLSC</v>
          </cell>
          <cell r="B225" t="str">
            <v>CHARLESTON C.O.,SC</v>
          </cell>
          <cell r="C225">
            <v>30</v>
          </cell>
          <cell r="D225">
            <v>49.8</v>
          </cell>
        </row>
        <row r="226">
          <cell r="A226" t="str">
            <v>COLUMSC</v>
          </cell>
          <cell r="B226" t="str">
            <v>COLUMBIA, SC</v>
          </cell>
          <cell r="C226">
            <v>30</v>
          </cell>
          <cell r="D226">
            <v>44.6</v>
          </cell>
        </row>
        <row r="227">
          <cell r="A227" t="str">
            <v>GREENSC</v>
          </cell>
          <cell r="B227" t="str">
            <v>GREENVILLE-SPARTANBURG AP, SC</v>
          </cell>
          <cell r="C227">
            <v>30</v>
          </cell>
          <cell r="D227">
            <v>40.8</v>
          </cell>
        </row>
        <row r="228">
          <cell r="A228" t="str">
            <v>ABERDSD</v>
          </cell>
          <cell r="B228" t="str">
            <v>ABERDEEN, SD</v>
          </cell>
          <cell r="C228">
            <v>30</v>
          </cell>
          <cell r="D228">
            <v>11</v>
          </cell>
        </row>
        <row r="229">
          <cell r="A229" t="str">
            <v>HURONSD</v>
          </cell>
          <cell r="B229" t="str">
            <v>HURON, SD</v>
          </cell>
          <cell r="C229">
            <v>30</v>
          </cell>
          <cell r="D229">
            <v>14.2</v>
          </cell>
        </row>
        <row r="230">
          <cell r="A230" t="str">
            <v>RAPIDSD</v>
          </cell>
          <cell r="B230" t="str">
            <v>RAPID CITY, SD</v>
          </cell>
          <cell r="C230">
            <v>30</v>
          </cell>
          <cell r="D230">
            <v>22.4</v>
          </cell>
        </row>
        <row r="231">
          <cell r="A231" t="str">
            <v>SIOUXSD</v>
          </cell>
          <cell r="B231" t="str">
            <v>SIOUX FALLS, SD</v>
          </cell>
          <cell r="C231">
            <v>30</v>
          </cell>
          <cell r="D231">
            <v>14</v>
          </cell>
        </row>
        <row r="232">
          <cell r="A232" t="str">
            <v>BRISTTN</v>
          </cell>
          <cell r="B232" t="str">
            <v>BRISTOL-JHNSN CTY-KNGSPRT,TN</v>
          </cell>
          <cell r="C232">
            <v>30</v>
          </cell>
          <cell r="D232">
            <v>34.2</v>
          </cell>
        </row>
        <row r="233">
          <cell r="A233" t="str">
            <v>CHATTTN</v>
          </cell>
          <cell r="B233" t="str">
            <v>CHATTANOOGA, TN</v>
          </cell>
          <cell r="C233">
            <v>30</v>
          </cell>
          <cell r="D233">
            <v>39.4</v>
          </cell>
        </row>
        <row r="234">
          <cell r="A234" t="str">
            <v>KNOXVTN</v>
          </cell>
          <cell r="B234" t="str">
            <v>KNOXVILLE, TN</v>
          </cell>
          <cell r="C234">
            <v>30</v>
          </cell>
          <cell r="D234">
            <v>37.6</v>
          </cell>
        </row>
        <row r="235">
          <cell r="A235" t="str">
            <v>MEMPHTN</v>
          </cell>
          <cell r="B235" t="str">
            <v>MEMPHIS, TN</v>
          </cell>
          <cell r="C235">
            <v>30</v>
          </cell>
          <cell r="D235">
            <v>39.9</v>
          </cell>
        </row>
        <row r="236">
          <cell r="A236" t="str">
            <v>NASHVTN</v>
          </cell>
          <cell r="B236" t="str">
            <v>NASHVILLE, TN</v>
          </cell>
          <cell r="C236">
            <v>30</v>
          </cell>
          <cell r="D236">
            <v>36.8</v>
          </cell>
        </row>
        <row r="237">
          <cell r="A237" t="str">
            <v>OAK RTN</v>
          </cell>
          <cell r="B237" t="str">
            <v>OAK RIDGE,TN</v>
          </cell>
          <cell r="C237">
            <v>30</v>
          </cell>
          <cell r="D237">
            <v>36.6</v>
          </cell>
        </row>
        <row r="238">
          <cell r="A238" t="str">
            <v>ABILETX</v>
          </cell>
          <cell r="B238" t="str">
            <v>ABILENE, TX</v>
          </cell>
          <cell r="C238">
            <v>30</v>
          </cell>
          <cell r="D238">
            <v>43.5</v>
          </cell>
        </row>
        <row r="239">
          <cell r="A239" t="str">
            <v>AMARITX</v>
          </cell>
          <cell r="B239" t="str">
            <v>AMARILLO, TX</v>
          </cell>
          <cell r="C239">
            <v>30</v>
          </cell>
          <cell r="D239">
            <v>35.8</v>
          </cell>
        </row>
        <row r="240">
          <cell r="A240" t="str">
            <v>AUSTITX</v>
          </cell>
          <cell r="B240" t="str">
            <v>AUSTIN/CITY, TX</v>
          </cell>
          <cell r="C240">
            <v>30</v>
          </cell>
          <cell r="D240">
            <v>50.2</v>
          </cell>
        </row>
        <row r="241">
          <cell r="A241" t="str">
            <v>AUSTITX</v>
          </cell>
          <cell r="B241" t="str">
            <v>AUSTIN/BERGSTROM, TX</v>
          </cell>
          <cell r="C241">
            <v>30</v>
          </cell>
          <cell r="D241">
            <v>51.1</v>
          </cell>
        </row>
        <row r="242">
          <cell r="A242" t="str">
            <v>BROWNTX</v>
          </cell>
          <cell r="B242" t="str">
            <v>BROWNSVILLE, TX</v>
          </cell>
          <cell r="C242">
            <v>30</v>
          </cell>
          <cell r="D242">
            <v>59.6</v>
          </cell>
        </row>
        <row r="243">
          <cell r="A243" t="str">
            <v>CORPUTX</v>
          </cell>
          <cell r="B243" t="str">
            <v>CORPUS CHRISTI, TX</v>
          </cell>
          <cell r="C243">
            <v>30</v>
          </cell>
          <cell r="D243">
            <v>56.1</v>
          </cell>
        </row>
        <row r="244">
          <cell r="A244" t="str">
            <v>DALLATX</v>
          </cell>
          <cell r="B244" t="str">
            <v>DALLAS-FORT WORTH, TX</v>
          </cell>
          <cell r="C244">
            <v>30</v>
          </cell>
          <cell r="D244">
            <v>44.1</v>
          </cell>
        </row>
        <row r="245">
          <cell r="A245" t="str">
            <v>DALLATX</v>
          </cell>
          <cell r="B245" t="str">
            <v>DALLAS-LOVE FIELD, TX</v>
          </cell>
          <cell r="C245">
            <v>30</v>
          </cell>
          <cell r="D245">
            <v>45.9</v>
          </cell>
        </row>
        <row r="246">
          <cell r="A246" t="str">
            <v>DEL RTX</v>
          </cell>
          <cell r="B246" t="str">
            <v>DEL RIO, TX</v>
          </cell>
          <cell r="C246">
            <v>30</v>
          </cell>
          <cell r="D246">
            <v>51.3</v>
          </cell>
        </row>
        <row r="247">
          <cell r="A247" t="str">
            <v>EL PATX</v>
          </cell>
          <cell r="B247" t="str">
            <v>EL PASO, TX</v>
          </cell>
          <cell r="C247">
            <v>30</v>
          </cell>
          <cell r="D247">
            <v>45.1</v>
          </cell>
        </row>
        <row r="248">
          <cell r="A248" t="str">
            <v>GALVETX</v>
          </cell>
          <cell r="B248" t="str">
            <v>GALVESTON, TX</v>
          </cell>
          <cell r="C248">
            <v>30</v>
          </cell>
          <cell r="D248">
            <v>55.8</v>
          </cell>
        </row>
        <row r="249">
          <cell r="A249" t="str">
            <v>HOUSTTX</v>
          </cell>
          <cell r="B249" t="str">
            <v>HOUSTON, TX</v>
          </cell>
          <cell r="C249">
            <v>30</v>
          </cell>
          <cell r="D249">
            <v>51.8</v>
          </cell>
        </row>
        <row r="250">
          <cell r="A250" t="str">
            <v>LUBBOTX</v>
          </cell>
          <cell r="B250" t="str">
            <v>LUBBOCK, TX</v>
          </cell>
          <cell r="C250">
            <v>30</v>
          </cell>
          <cell r="D250">
            <v>38.1</v>
          </cell>
        </row>
        <row r="251">
          <cell r="A251" t="str">
            <v>MIDLATX</v>
          </cell>
          <cell r="B251" t="str">
            <v>MIDLAND-ODESSA, TX</v>
          </cell>
          <cell r="C251">
            <v>30</v>
          </cell>
          <cell r="D251">
            <v>43.2</v>
          </cell>
        </row>
        <row r="252">
          <cell r="A252" t="str">
            <v>PORT TX</v>
          </cell>
          <cell r="B252" t="str">
            <v>PORT ARTHUR, TX</v>
          </cell>
          <cell r="C252">
            <v>30</v>
          </cell>
          <cell r="D252">
            <v>52.2</v>
          </cell>
        </row>
        <row r="253">
          <cell r="A253" t="str">
            <v>SAN ATX</v>
          </cell>
          <cell r="B253" t="str">
            <v>SAN ANGELO, TX</v>
          </cell>
          <cell r="C253">
            <v>30</v>
          </cell>
          <cell r="D253">
            <v>44.9</v>
          </cell>
        </row>
        <row r="254">
          <cell r="A254" t="str">
            <v>SAN ATX</v>
          </cell>
          <cell r="B254" t="str">
            <v>SAN ANTONIO, TX</v>
          </cell>
          <cell r="C254">
            <v>30</v>
          </cell>
          <cell r="D254">
            <v>50.3</v>
          </cell>
        </row>
        <row r="255">
          <cell r="A255" t="str">
            <v>VICTOTX</v>
          </cell>
          <cell r="B255" t="str">
            <v>VICTORIA, TX</v>
          </cell>
          <cell r="C255">
            <v>30</v>
          </cell>
          <cell r="D255">
            <v>53.2</v>
          </cell>
        </row>
        <row r="256">
          <cell r="A256" t="str">
            <v>WACO,TX</v>
          </cell>
          <cell r="B256" t="str">
            <v>WACO, TX</v>
          </cell>
          <cell r="C256">
            <v>30</v>
          </cell>
          <cell r="D256">
            <v>46.1</v>
          </cell>
        </row>
        <row r="257">
          <cell r="A257" t="str">
            <v>WICHITX</v>
          </cell>
          <cell r="B257" t="str">
            <v>WICHITA FALLS, TX</v>
          </cell>
          <cell r="C257">
            <v>30</v>
          </cell>
          <cell r="D257">
            <v>40.5</v>
          </cell>
        </row>
        <row r="258">
          <cell r="A258" t="str">
            <v>MILFOUT</v>
          </cell>
          <cell r="B258" t="str">
            <v>MILFORD, UT</v>
          </cell>
          <cell r="C258">
            <v>30</v>
          </cell>
          <cell r="D258">
            <v>28.1</v>
          </cell>
        </row>
        <row r="259">
          <cell r="A259" t="str">
            <v>SALT UT</v>
          </cell>
          <cell r="B259" t="str">
            <v>SALT LAKE CITY, UT</v>
          </cell>
          <cell r="C259">
            <v>30</v>
          </cell>
          <cell r="D259">
            <v>29.2</v>
          </cell>
        </row>
        <row r="260">
          <cell r="A260" t="str">
            <v>BURLIVT</v>
          </cell>
          <cell r="B260" t="str">
            <v>BURLINGTON, VT</v>
          </cell>
          <cell r="C260">
            <v>30</v>
          </cell>
          <cell r="D260">
            <v>18</v>
          </cell>
        </row>
        <row r="261">
          <cell r="A261" t="str">
            <v>LYNCHVA</v>
          </cell>
          <cell r="B261" t="str">
            <v>LYNCHBURG, VA</v>
          </cell>
          <cell r="C261">
            <v>30</v>
          </cell>
          <cell r="D261">
            <v>34.5</v>
          </cell>
        </row>
        <row r="262">
          <cell r="A262" t="str">
            <v>NORFOVA</v>
          </cell>
          <cell r="B262" t="str">
            <v>NORFOLK, VA</v>
          </cell>
          <cell r="C262">
            <v>30</v>
          </cell>
          <cell r="D262">
            <v>40.1</v>
          </cell>
        </row>
        <row r="263">
          <cell r="A263" t="str">
            <v>RICHMVA</v>
          </cell>
          <cell r="B263" t="str">
            <v>RICHMOND, VA</v>
          </cell>
          <cell r="C263">
            <v>30</v>
          </cell>
          <cell r="D263">
            <v>36.4</v>
          </cell>
        </row>
        <row r="264">
          <cell r="A264" t="str">
            <v>ROANOVA</v>
          </cell>
          <cell r="B264" t="str">
            <v>ROANOKE, VA</v>
          </cell>
          <cell r="C264">
            <v>30</v>
          </cell>
          <cell r="D264">
            <v>35.8</v>
          </cell>
        </row>
        <row r="265">
          <cell r="A265" t="str">
            <v>OLYMPWA</v>
          </cell>
          <cell r="B265" t="str">
            <v>OLYMPIA, WA</v>
          </cell>
          <cell r="C265">
            <v>30</v>
          </cell>
          <cell r="D265">
            <v>38.1</v>
          </cell>
        </row>
        <row r="266">
          <cell r="A266" t="str">
            <v>QUILLWA</v>
          </cell>
          <cell r="B266" t="str">
            <v>QUILLAYUTE, WA</v>
          </cell>
          <cell r="C266">
            <v>30</v>
          </cell>
          <cell r="D266">
            <v>40.6</v>
          </cell>
        </row>
        <row r="267">
          <cell r="A267" t="str">
            <v>SEATTWA</v>
          </cell>
          <cell r="B267" t="str">
            <v>SEATTLE C.O., WA</v>
          </cell>
          <cell r="C267">
            <v>30</v>
          </cell>
          <cell r="D267">
            <v>41.5</v>
          </cell>
        </row>
        <row r="268">
          <cell r="A268" t="str">
            <v>SEATTWA</v>
          </cell>
          <cell r="B268" t="str">
            <v>SEATTLE SEA-TAC AP, WA</v>
          </cell>
          <cell r="C268">
            <v>30</v>
          </cell>
          <cell r="D268">
            <v>40.9</v>
          </cell>
        </row>
        <row r="269">
          <cell r="A269" t="str">
            <v>SPOKAWA</v>
          </cell>
          <cell r="B269" t="str">
            <v>SPOKANE, WA</v>
          </cell>
          <cell r="C269">
            <v>30</v>
          </cell>
          <cell r="D269">
            <v>27.3</v>
          </cell>
        </row>
        <row r="270">
          <cell r="A270" t="str">
            <v>WALLAON</v>
          </cell>
          <cell r="B270" t="str">
            <v>WALLA WALLA WASHINGTON</v>
          </cell>
          <cell r="C270">
            <v>30</v>
          </cell>
          <cell r="D270">
            <v>34.7</v>
          </cell>
        </row>
        <row r="271">
          <cell r="A271" t="str">
            <v>YAKIMWA</v>
          </cell>
          <cell r="B271" t="str">
            <v>YAKIMA, WA</v>
          </cell>
          <cell r="C271">
            <v>30</v>
          </cell>
          <cell r="D271">
            <v>29.1</v>
          </cell>
        </row>
        <row r="272">
          <cell r="A272" t="str">
            <v>SAN JPR</v>
          </cell>
          <cell r="B272" t="str">
            <v>SAN JUAN, PR</v>
          </cell>
          <cell r="C272">
            <v>30</v>
          </cell>
          <cell r="D272">
            <v>76.6</v>
          </cell>
        </row>
        <row r="273">
          <cell r="A273" t="str">
            <v>BECKLWV</v>
          </cell>
          <cell r="B273" t="str">
            <v>BECKLEY, WV</v>
          </cell>
          <cell r="C273">
            <v>30</v>
          </cell>
          <cell r="D273">
            <v>30.4</v>
          </cell>
        </row>
        <row r="274">
          <cell r="A274" t="str">
            <v>CHARLWV</v>
          </cell>
          <cell r="B274" t="str">
            <v>CHARLESTON, WV</v>
          </cell>
          <cell r="C274">
            <v>30</v>
          </cell>
          <cell r="D274">
            <v>33.4</v>
          </cell>
        </row>
        <row r="275">
          <cell r="A275" t="str">
            <v>ELKINWV</v>
          </cell>
          <cell r="B275" t="str">
            <v>ELKINS, WV</v>
          </cell>
          <cell r="C275">
            <v>30</v>
          </cell>
          <cell r="D275">
            <v>28.6</v>
          </cell>
        </row>
        <row r="276">
          <cell r="A276" t="str">
            <v>HUNTIWV</v>
          </cell>
          <cell r="B276" t="str">
            <v>HUNTINGTON, WV</v>
          </cell>
          <cell r="C276">
            <v>30</v>
          </cell>
          <cell r="D276">
            <v>32.7</v>
          </cell>
        </row>
        <row r="277">
          <cell r="A277" t="str">
            <v>GREENWI</v>
          </cell>
          <cell r="B277" t="str">
            <v>GREEN BAY, WI</v>
          </cell>
          <cell r="C277">
            <v>30</v>
          </cell>
          <cell r="D277">
            <v>15.6</v>
          </cell>
        </row>
        <row r="278">
          <cell r="A278" t="str">
            <v>LA CRWI</v>
          </cell>
          <cell r="B278" t="str">
            <v>LA CROSSE, WI</v>
          </cell>
          <cell r="C278">
            <v>30</v>
          </cell>
          <cell r="D278">
            <v>15.9</v>
          </cell>
        </row>
        <row r="279">
          <cell r="A279" t="str">
            <v>MADISWI</v>
          </cell>
          <cell r="B279" t="str">
            <v>MADISON, WI</v>
          </cell>
          <cell r="C279">
            <v>30</v>
          </cell>
          <cell r="D279">
            <v>17.3</v>
          </cell>
        </row>
        <row r="280">
          <cell r="A280" t="str">
            <v>MILWAWI</v>
          </cell>
          <cell r="B280" t="str">
            <v>MILWAUKEE, WI</v>
          </cell>
          <cell r="C280">
            <v>30</v>
          </cell>
          <cell r="D280">
            <v>20.7</v>
          </cell>
        </row>
        <row r="281">
          <cell r="A281" t="str">
            <v>CASPEWY</v>
          </cell>
          <cell r="B281" t="str">
            <v>CASPER, WY</v>
          </cell>
          <cell r="C281">
            <v>30</v>
          </cell>
          <cell r="D281">
            <v>22.3</v>
          </cell>
        </row>
        <row r="282">
          <cell r="A282" t="str">
            <v>CHEYEWY</v>
          </cell>
          <cell r="B282" t="str">
            <v>CHEYENNE, WY</v>
          </cell>
          <cell r="C282">
            <v>30</v>
          </cell>
          <cell r="D282">
            <v>25.9</v>
          </cell>
        </row>
        <row r="283">
          <cell r="A283" t="str">
            <v>LANDEWY</v>
          </cell>
          <cell r="B283" t="str">
            <v>LANDER, WY</v>
          </cell>
          <cell r="C283">
            <v>30</v>
          </cell>
          <cell r="D283">
            <v>20.3</v>
          </cell>
        </row>
        <row r="284">
          <cell r="A284" t="str">
            <v>SHERIWY</v>
          </cell>
          <cell r="B284" t="str">
            <v>SHERIDAN, WY</v>
          </cell>
          <cell r="C284">
            <v>30</v>
          </cell>
          <cell r="D284">
            <v>21.3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73"/>
  <sheetViews>
    <sheetView showGridLines="0" tabSelected="1" zoomScalePageLayoutView="0" workbookViewId="0" topLeftCell="A64">
      <selection activeCell="C63" sqref="C63"/>
    </sheetView>
  </sheetViews>
  <sheetFormatPr defaultColWidth="9.140625" defaultRowHeight="12.75"/>
  <cols>
    <col min="1" max="1" width="91.57421875" style="92" customWidth="1"/>
  </cols>
  <sheetData>
    <row r="1" ht="19.5">
      <c r="A1" s="93" t="s">
        <v>347</v>
      </c>
    </row>
    <row r="2" ht="16.5">
      <c r="A2" s="94" t="s">
        <v>348</v>
      </c>
    </row>
    <row r="3" ht="30">
      <c r="A3" s="95" t="s">
        <v>349</v>
      </c>
    </row>
    <row r="4" ht="15">
      <c r="A4" s="95"/>
    </row>
    <row r="5" ht="16.5">
      <c r="A5" s="94" t="s">
        <v>350</v>
      </c>
    </row>
    <row r="6" ht="15.75">
      <c r="A6" s="96" t="s">
        <v>351</v>
      </c>
    </row>
    <row r="7" ht="30">
      <c r="A7" s="95" t="s">
        <v>352</v>
      </c>
    </row>
    <row r="8" ht="15">
      <c r="A8" s="95"/>
    </row>
    <row r="9" ht="15.75">
      <c r="A9" s="96" t="s">
        <v>353</v>
      </c>
    </row>
    <row r="10" ht="63.75">
      <c r="A10" s="97" t="s">
        <v>354</v>
      </c>
    </row>
    <row r="11" ht="15">
      <c r="A11" s="95"/>
    </row>
    <row r="12" ht="30">
      <c r="A12" s="95" t="s">
        <v>355</v>
      </c>
    </row>
    <row r="13" ht="15">
      <c r="A13" s="95"/>
    </row>
    <row r="14" ht="15.75">
      <c r="A14" s="96" t="s">
        <v>356</v>
      </c>
    </row>
    <row r="15" ht="93">
      <c r="A15" s="95" t="s">
        <v>357</v>
      </c>
    </row>
    <row r="16" ht="15">
      <c r="A16" s="95"/>
    </row>
    <row r="17" ht="60">
      <c r="A17" s="95" t="s">
        <v>358</v>
      </c>
    </row>
    <row r="18" ht="15">
      <c r="A18" s="95"/>
    </row>
    <row r="19" ht="15">
      <c r="A19" s="95" t="s">
        <v>359</v>
      </c>
    </row>
    <row r="20" ht="15">
      <c r="A20" s="95"/>
    </row>
    <row r="21" ht="111">
      <c r="A21" s="95" t="s">
        <v>360</v>
      </c>
    </row>
    <row r="22" ht="15">
      <c r="A22" s="95"/>
    </row>
    <row r="23" ht="15.75">
      <c r="A23" s="96" t="s">
        <v>361</v>
      </c>
    </row>
    <row r="24" ht="60">
      <c r="A24" s="95" t="s">
        <v>362</v>
      </c>
    </row>
    <row r="25" ht="15">
      <c r="A25" s="95"/>
    </row>
    <row r="26" ht="81">
      <c r="A26" s="95" t="s">
        <v>363</v>
      </c>
    </row>
    <row r="27" ht="15">
      <c r="A27" s="95"/>
    </row>
    <row r="28" ht="75">
      <c r="A28" s="98" t="s">
        <v>364</v>
      </c>
    </row>
    <row r="29" ht="12.75">
      <c r="A29" s="99"/>
    </row>
    <row r="30" ht="60">
      <c r="A30" s="95" t="s">
        <v>365</v>
      </c>
    </row>
    <row r="31" ht="15">
      <c r="A31" s="95"/>
    </row>
    <row r="32" ht="63">
      <c r="A32" s="95" t="s">
        <v>366</v>
      </c>
    </row>
    <row r="33" ht="15">
      <c r="A33" s="95"/>
    </row>
    <row r="34" ht="168">
      <c r="A34" s="95" t="s">
        <v>367</v>
      </c>
    </row>
    <row r="35" ht="15">
      <c r="A35" s="95"/>
    </row>
    <row r="36" ht="16.5">
      <c r="A36" s="94" t="s">
        <v>368</v>
      </c>
    </row>
    <row r="37" ht="15.75">
      <c r="A37" s="96" t="s">
        <v>369</v>
      </c>
    </row>
    <row r="38" ht="30">
      <c r="A38" s="95" t="s">
        <v>370</v>
      </c>
    </row>
    <row r="39" ht="15">
      <c r="A39" s="95"/>
    </row>
    <row r="40" ht="45">
      <c r="A40" s="95" t="s">
        <v>371</v>
      </c>
    </row>
    <row r="41" ht="12.75">
      <c r="A41" s="99"/>
    </row>
    <row r="42" ht="90">
      <c r="A42" s="95" t="s">
        <v>372</v>
      </c>
    </row>
    <row r="43" ht="15">
      <c r="A43" s="95"/>
    </row>
    <row r="44" ht="120.75" customHeight="1">
      <c r="A44" s="95" t="s">
        <v>373</v>
      </c>
    </row>
    <row r="45" ht="15">
      <c r="A45" s="95"/>
    </row>
    <row r="46" ht="15.75">
      <c r="A46" s="96" t="s">
        <v>374</v>
      </c>
    </row>
    <row r="47" ht="60">
      <c r="A47" s="95" t="s">
        <v>375</v>
      </c>
    </row>
    <row r="48" ht="15">
      <c r="A48" s="95"/>
    </row>
    <row r="49" ht="135">
      <c r="A49" s="95" t="s">
        <v>376</v>
      </c>
    </row>
    <row r="50" ht="15">
      <c r="A50" s="95"/>
    </row>
    <row r="51" ht="15.75">
      <c r="A51" s="96" t="s">
        <v>377</v>
      </c>
    </row>
    <row r="52" ht="90">
      <c r="A52" s="95" t="s">
        <v>378</v>
      </c>
    </row>
    <row r="53" ht="15">
      <c r="A53" s="95"/>
    </row>
    <row r="54" ht="15.75">
      <c r="A54" s="96" t="s">
        <v>379</v>
      </c>
    </row>
    <row r="55" ht="165">
      <c r="A55" s="95" t="s">
        <v>380</v>
      </c>
    </row>
    <row r="56" ht="12" customHeight="1">
      <c r="A56" s="95"/>
    </row>
    <row r="57" ht="60">
      <c r="A57" s="95" t="s">
        <v>381</v>
      </c>
    </row>
    <row r="58" ht="15">
      <c r="A58" s="95"/>
    </row>
    <row r="59" ht="60">
      <c r="A59" s="95" t="s">
        <v>382</v>
      </c>
    </row>
    <row r="60" ht="15">
      <c r="A60" s="95"/>
    </row>
    <row r="61" ht="90">
      <c r="A61" s="95" t="s">
        <v>383</v>
      </c>
    </row>
    <row r="62" ht="15">
      <c r="A62" s="95"/>
    </row>
    <row r="63" ht="116.25" customHeight="1">
      <c r="A63" s="97" t="s">
        <v>384</v>
      </c>
    </row>
    <row r="64" ht="15">
      <c r="A64" s="95"/>
    </row>
    <row r="65" ht="15.75">
      <c r="A65" s="96" t="s">
        <v>342</v>
      </c>
    </row>
    <row r="66" ht="30">
      <c r="A66" s="95" t="s">
        <v>385</v>
      </c>
    </row>
    <row r="67" ht="12.75">
      <c r="A67" s="99"/>
    </row>
    <row r="68" ht="12.75">
      <c r="A68" s="99"/>
    </row>
    <row r="69" ht="12.75">
      <c r="A69" s="99"/>
    </row>
    <row r="70" ht="16.5">
      <c r="A70" s="94" t="s">
        <v>388</v>
      </c>
    </row>
    <row r="71" ht="127.5">
      <c r="A71" s="97" t="s">
        <v>386</v>
      </c>
    </row>
    <row r="72" ht="38.25">
      <c r="A72" s="97" t="s">
        <v>387</v>
      </c>
    </row>
    <row r="73" ht="12.75">
      <c r="A73" s="99"/>
    </row>
  </sheetData>
  <sheetProtection/>
  <hyperlinks>
    <hyperlink ref="A10" location="_ftn1" display="_ftn1"/>
    <hyperlink ref="A63" location="_ftn2" display="_ftn2"/>
    <hyperlink ref="A71" location="_ftnref1" display="_ftnref1"/>
    <hyperlink ref="A72" location="_ftnref2" display="_ftnref2"/>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Z271"/>
  <sheetViews>
    <sheetView zoomScalePageLayoutView="0" workbookViewId="0" topLeftCell="A1">
      <pane xSplit="2" ySplit="4" topLeftCell="C46" activePane="bottomRight" state="frozen"/>
      <selection pane="topLeft" activeCell="A1" sqref="A1"/>
      <selection pane="topRight" activeCell="C1" sqref="C1"/>
      <selection pane="bottomLeft" activeCell="A5" sqref="A5"/>
      <selection pane="bottomRight" activeCell="B63" sqref="B63"/>
    </sheetView>
  </sheetViews>
  <sheetFormatPr defaultColWidth="9.140625" defaultRowHeight="12.75"/>
  <cols>
    <col min="1" max="1" width="8.28125" style="0" customWidth="1"/>
    <col min="2" max="2" width="56.140625" style="0" bestFit="1" customWidth="1"/>
    <col min="3" max="3" width="7.421875" style="0" customWidth="1"/>
    <col min="4" max="4" width="8.140625" style="0" bestFit="1" customWidth="1"/>
    <col min="5" max="5" width="1.57421875" style="0" customWidth="1"/>
    <col min="6" max="7" width="7.8515625" style="0" customWidth="1"/>
    <col min="8" max="8" width="2.421875" style="0" customWidth="1"/>
    <col min="9" max="9" width="7.00390625" style="0" customWidth="1"/>
    <col min="10" max="10" width="2.421875" style="0" customWidth="1"/>
    <col min="11" max="11" width="8.7109375" style="0" bestFit="1" customWidth="1"/>
    <col min="12" max="12" width="2.28125" style="0" customWidth="1"/>
    <col min="13" max="13" width="7.140625" style="0" bestFit="1" customWidth="1"/>
    <col min="14" max="14" width="7.57421875" style="0" bestFit="1" customWidth="1"/>
    <col min="15" max="15" width="7.28125" style="0" bestFit="1" customWidth="1"/>
    <col min="16" max="16" width="7.28125" style="0" customWidth="1"/>
    <col min="17" max="17" width="2.421875" style="0" customWidth="1"/>
    <col min="18" max="18" width="7.00390625" style="0" customWidth="1"/>
    <col min="19" max="19" width="7.00390625" style="40" customWidth="1"/>
    <col min="20" max="20" width="2.57421875" style="40" customWidth="1"/>
    <col min="21" max="21" width="9.00390625" style="0" bestFit="1" customWidth="1"/>
    <col min="22" max="22" width="2.421875" style="0" customWidth="1"/>
    <col min="23" max="24" width="7.00390625" style="0" bestFit="1" customWidth="1"/>
    <col min="25" max="25" width="1.7109375" style="0" customWidth="1"/>
    <col min="26" max="27" width="7.00390625" style="0" customWidth="1"/>
    <col min="28" max="28" width="2.57421875" style="0" customWidth="1"/>
    <col min="29" max="31" width="7.00390625" style="0" customWidth="1"/>
    <col min="32" max="32" width="2.7109375" style="0" customWidth="1"/>
    <col min="33" max="33" width="9.7109375" style="0" bestFit="1" customWidth="1"/>
    <col min="34" max="34" width="9.28125" style="0" bestFit="1" customWidth="1"/>
    <col min="35" max="35" width="2.28125" style="0" customWidth="1"/>
    <col min="36" max="36" width="7.8515625" style="0" bestFit="1" customWidth="1"/>
    <col min="43" max="43" width="7.00390625" style="0" customWidth="1"/>
    <col min="44" max="44" width="2.28125" style="0" customWidth="1"/>
    <col min="45" max="45" width="8.7109375" style="0" bestFit="1" customWidth="1"/>
    <col min="46" max="46" width="2.57421875" style="0" customWidth="1"/>
    <col min="47" max="48" width="9.00390625" style="0" customWidth="1"/>
    <col min="49" max="49" width="3.00390625" style="0" customWidth="1"/>
    <col min="50" max="50" width="7.8515625" style="0" bestFit="1" customWidth="1"/>
    <col min="52" max="52" width="8.8515625" style="0" hidden="1" customWidth="1"/>
  </cols>
  <sheetData>
    <row r="1" spans="1:52" ht="12.75">
      <c r="A1" s="3"/>
      <c r="B1" s="16"/>
      <c r="C1" s="102" t="s">
        <v>306</v>
      </c>
      <c r="D1" s="102"/>
      <c r="E1" s="58"/>
      <c r="F1" s="100" t="s">
        <v>308</v>
      </c>
      <c r="G1" s="100"/>
      <c r="I1" s="60" t="s">
        <v>345</v>
      </c>
      <c r="K1" s="60" t="s">
        <v>310</v>
      </c>
      <c r="L1" s="60"/>
      <c r="M1" s="100" t="s">
        <v>312</v>
      </c>
      <c r="N1" s="100"/>
      <c r="O1" s="100"/>
      <c r="P1" s="100"/>
      <c r="Q1" s="59"/>
      <c r="R1" s="100" t="s">
        <v>315</v>
      </c>
      <c r="S1" s="100"/>
      <c r="T1" s="59"/>
      <c r="U1" s="65" t="s">
        <v>320</v>
      </c>
      <c r="V1" s="65"/>
      <c r="W1" s="100" t="s">
        <v>323</v>
      </c>
      <c r="X1" s="100"/>
      <c r="Y1" s="100"/>
      <c r="Z1" s="100"/>
      <c r="AA1" s="100"/>
      <c r="AB1" s="100"/>
      <c r="AC1" s="100"/>
      <c r="AD1" s="100"/>
      <c r="AE1" s="100"/>
      <c r="AF1" s="59"/>
      <c r="AG1" s="41" t="s">
        <v>327</v>
      </c>
      <c r="AH1" s="41" t="s">
        <v>330</v>
      </c>
      <c r="AJ1" s="100" t="s">
        <v>333</v>
      </c>
      <c r="AK1" s="100"/>
      <c r="AL1" s="100"/>
      <c r="AM1" s="100"/>
      <c r="AN1" s="100"/>
      <c r="AO1" s="100"/>
      <c r="AP1" s="100"/>
      <c r="AQ1" s="100"/>
      <c r="AR1" s="59"/>
      <c r="AS1" s="60" t="s">
        <v>336</v>
      </c>
      <c r="AT1" s="41"/>
      <c r="AU1" s="105" t="s">
        <v>339</v>
      </c>
      <c r="AV1" s="105"/>
      <c r="AW1" s="52"/>
      <c r="AX1" s="60" t="s">
        <v>342</v>
      </c>
      <c r="AZ1" s="51"/>
    </row>
    <row r="2" spans="1:52" ht="12.75">
      <c r="A2" s="4"/>
      <c r="B2" s="17"/>
      <c r="C2" s="103" t="s">
        <v>307</v>
      </c>
      <c r="D2" s="103"/>
      <c r="E2" s="57"/>
      <c r="F2" s="104" t="s">
        <v>309</v>
      </c>
      <c r="G2" s="104"/>
      <c r="H2" s="41"/>
      <c r="I2" s="41" t="s">
        <v>346</v>
      </c>
      <c r="J2" s="41"/>
      <c r="K2" s="62" t="s">
        <v>264</v>
      </c>
      <c r="L2" s="62"/>
      <c r="M2" s="41" t="s">
        <v>259</v>
      </c>
      <c r="N2" s="101" t="s">
        <v>258</v>
      </c>
      <c r="O2" s="101"/>
      <c r="P2" s="101"/>
      <c r="Q2" s="54"/>
      <c r="R2" s="41" t="s">
        <v>318</v>
      </c>
      <c r="S2" s="48" t="s">
        <v>316</v>
      </c>
      <c r="T2" s="48"/>
      <c r="U2" s="66" t="s">
        <v>321</v>
      </c>
      <c r="V2" s="66"/>
      <c r="W2" s="106" t="s">
        <v>324</v>
      </c>
      <c r="X2" s="106"/>
      <c r="Y2" s="57"/>
      <c r="Z2" s="106" t="s">
        <v>325</v>
      </c>
      <c r="AA2" s="106"/>
      <c r="AB2" s="57"/>
      <c r="AC2" s="107" t="s">
        <v>326</v>
      </c>
      <c r="AD2" s="107"/>
      <c r="AE2" s="107"/>
      <c r="AF2" s="54"/>
      <c r="AG2" s="41" t="s">
        <v>329</v>
      </c>
      <c r="AH2" s="54" t="s">
        <v>331</v>
      </c>
      <c r="AJ2" s="41" t="s">
        <v>334</v>
      </c>
      <c r="AK2" s="52"/>
      <c r="AL2" s="52"/>
      <c r="AM2" s="52"/>
      <c r="AN2" s="52"/>
      <c r="AO2" s="52"/>
      <c r="AP2" s="52"/>
      <c r="AQ2" s="41"/>
      <c r="AR2" s="52"/>
      <c r="AS2" s="41" t="s">
        <v>337</v>
      </c>
      <c r="AT2" s="41"/>
      <c r="AU2" s="54"/>
      <c r="AV2" s="41" t="s">
        <v>340</v>
      </c>
      <c r="AW2" s="41"/>
      <c r="AX2" s="67" t="s">
        <v>343</v>
      </c>
      <c r="AZ2" s="52"/>
    </row>
    <row r="3" spans="1:52" ht="13.5" thickBot="1">
      <c r="A3" s="5" t="s">
        <v>0</v>
      </c>
      <c r="B3" s="18" t="s">
        <v>1</v>
      </c>
      <c r="C3" s="19">
        <v>2000</v>
      </c>
      <c r="D3" s="19">
        <v>2006</v>
      </c>
      <c r="E3" s="19"/>
      <c r="F3" s="5" t="s">
        <v>2</v>
      </c>
      <c r="G3" s="5" t="s">
        <v>303</v>
      </c>
      <c r="H3" s="42"/>
      <c r="I3" s="42" t="s">
        <v>257</v>
      </c>
      <c r="J3" s="42"/>
      <c r="K3" s="61" t="s">
        <v>311</v>
      </c>
      <c r="L3" s="61"/>
      <c r="M3" s="42" t="s">
        <v>261</v>
      </c>
      <c r="N3" s="42" t="s">
        <v>260</v>
      </c>
      <c r="O3" s="41" t="s">
        <v>266</v>
      </c>
      <c r="P3" s="42" t="s">
        <v>313</v>
      </c>
      <c r="Q3" s="42"/>
      <c r="R3" s="42" t="s">
        <v>319</v>
      </c>
      <c r="S3" s="49" t="s">
        <v>317</v>
      </c>
      <c r="T3" s="49"/>
      <c r="U3" s="61" t="s">
        <v>322</v>
      </c>
      <c r="V3" s="61"/>
      <c r="W3" s="42" t="s">
        <v>272</v>
      </c>
      <c r="X3" s="42" t="s">
        <v>273</v>
      </c>
      <c r="Y3" s="42"/>
      <c r="Z3" s="42" t="s">
        <v>274</v>
      </c>
      <c r="AA3" s="42" t="s">
        <v>275</v>
      </c>
      <c r="AB3" s="42"/>
      <c r="AC3" s="42" t="s">
        <v>292</v>
      </c>
      <c r="AD3" s="42" t="s">
        <v>293</v>
      </c>
      <c r="AE3" s="42" t="s">
        <v>294</v>
      </c>
      <c r="AF3" s="42"/>
      <c r="AG3" s="42" t="s">
        <v>328</v>
      </c>
      <c r="AH3" s="42" t="s">
        <v>332</v>
      </c>
      <c r="AJ3" s="19" t="s">
        <v>335</v>
      </c>
      <c r="AK3" s="19" t="s">
        <v>282</v>
      </c>
      <c r="AL3" s="19" t="s">
        <v>283</v>
      </c>
      <c r="AM3" s="19" t="s">
        <v>284</v>
      </c>
      <c r="AN3" s="19" t="s">
        <v>285</v>
      </c>
      <c r="AO3" s="19" t="s">
        <v>286</v>
      </c>
      <c r="AP3" s="19" t="s">
        <v>279</v>
      </c>
      <c r="AQ3" s="42" t="s">
        <v>256</v>
      </c>
      <c r="AR3" s="42"/>
      <c r="AS3" s="42" t="s">
        <v>338</v>
      </c>
      <c r="AT3" s="42"/>
      <c r="AU3" s="42" t="s">
        <v>314</v>
      </c>
      <c r="AV3" s="42" t="s">
        <v>341</v>
      </c>
      <c r="AW3" s="42"/>
      <c r="AX3" s="19" t="s">
        <v>281</v>
      </c>
      <c r="AZ3" s="19" t="s">
        <v>344</v>
      </c>
    </row>
    <row r="4" spans="1:52" ht="15">
      <c r="A4" s="6"/>
      <c r="B4" s="20" t="str">
        <f>"Total - "&amp;COUNT(G20:G261)&amp;" Cities"</f>
        <v>Total - 242 Cities</v>
      </c>
      <c r="C4" s="20">
        <f>SUM(C20:C261)/1000</f>
        <v>105.60880000000003</v>
      </c>
      <c r="D4" s="20">
        <f>SUM(D20:D261)/1000</f>
        <v>109.27590000000005</v>
      </c>
      <c r="E4" s="20"/>
      <c r="F4" s="6">
        <f>(D4/C4)^(1/6)-1</f>
        <v>0.0057052425389925165</v>
      </c>
      <c r="G4" s="6">
        <f>AZ4/$D4</f>
        <v>-0.0004701523024463424</v>
      </c>
      <c r="H4" s="6"/>
      <c r="I4" s="6">
        <f>AVERAGE(I20:I261)</f>
        <v>0.13755177537076727</v>
      </c>
      <c r="J4" s="6"/>
      <c r="K4" s="43">
        <f>AVERAGE(K20:K261)</f>
        <v>198.20117867768607</v>
      </c>
      <c r="L4" s="43"/>
      <c r="M4" s="6">
        <f>AVERAGE(M20:M261)</f>
        <v>0.16491104851512467</v>
      </c>
      <c r="N4" s="6">
        <f>AVERAGE(N20:N261)</f>
        <v>0.041863199914366794</v>
      </c>
      <c r="O4" s="6">
        <f>AVERAGE(O20:O261)</f>
        <v>0.1870453896584408</v>
      </c>
      <c r="P4" s="6">
        <f>AVERAGE(P20:P261)</f>
        <v>0.20843353467048342</v>
      </c>
      <c r="Q4" s="6"/>
      <c r="R4" s="6">
        <f>AVERAGE(R20:R261)</f>
        <v>0.1136582560807158</v>
      </c>
      <c r="S4" s="43">
        <f>AVERAGE(S20:S261)</f>
        <v>3129.6363384061733</v>
      </c>
      <c r="T4" s="43"/>
      <c r="U4" s="43">
        <f>SUM(U20:U261)/1000</f>
        <v>222.71645000000007</v>
      </c>
      <c r="V4" s="43"/>
      <c r="W4" s="6">
        <f>AVERAGE(W20:W261)</f>
        <v>0.19563884297520684</v>
      </c>
      <c r="X4" s="6">
        <f>AVERAGE(X20:X261)</f>
        <v>0.022032644628099195</v>
      </c>
      <c r="Y4" s="6"/>
      <c r="Z4" s="6">
        <f>AVERAGE(Z20:Z261)</f>
        <v>0.22638595622951657</v>
      </c>
      <c r="AA4" s="6">
        <f>AVERAGE(AA20:AA261)</f>
        <v>0.07044408894553482</v>
      </c>
      <c r="AB4" s="6"/>
      <c r="AC4" s="6">
        <f>AVERAGE(AC20:AC261)</f>
        <v>0.17670652323980096</v>
      </c>
      <c r="AD4" s="6">
        <f>AVERAGE(AD20:AD261)</f>
        <v>0.16648666791135824</v>
      </c>
      <c r="AE4" s="6">
        <f>AVERAGE(AE20:AE261)</f>
        <v>0.010507808552845251</v>
      </c>
      <c r="AF4" s="6"/>
      <c r="AG4" s="6">
        <f>AVERAGE(AG20:AG261)</f>
        <v>0.4813072223455319</v>
      </c>
      <c r="AH4" s="6">
        <f>AVERAGE(AH20:AH261)</f>
        <v>0.08199706942105124</v>
      </c>
      <c r="AJ4" s="6">
        <f aca="true" t="shared" si="0" ref="AJ4:AP4">AVERAGE(AJ20:AJ261)</f>
        <v>0.08810801933400784</v>
      </c>
      <c r="AK4" s="6">
        <f t="shared" si="0"/>
        <v>0.23726652892561975</v>
      </c>
      <c r="AL4" s="6">
        <f t="shared" si="0"/>
        <v>0.1285694214876033</v>
      </c>
      <c r="AM4" s="6">
        <f t="shared" si="0"/>
        <v>0.059248347107438024</v>
      </c>
      <c r="AN4" s="6">
        <f t="shared" si="0"/>
        <v>0.2911848045683658</v>
      </c>
      <c r="AO4" s="6">
        <f t="shared" si="0"/>
        <v>0.18620082644628097</v>
      </c>
      <c r="AP4" s="6">
        <f t="shared" si="0"/>
        <v>0.23205578512396682</v>
      </c>
      <c r="AQ4" s="84">
        <f>AVERAGE(AQ20:AQ261)</f>
        <v>0.010462396694214877</v>
      </c>
      <c r="AR4" s="6"/>
      <c r="AS4" s="6">
        <f>AVERAGE(AS20:AS261)</f>
        <v>0.2544794543384007</v>
      </c>
      <c r="AT4" s="6"/>
      <c r="AU4" s="6">
        <f>AVERAGE(AU20:AU261)</f>
        <v>0.5625242208387673</v>
      </c>
      <c r="AV4" s="6">
        <f>AVERAGE(AV20:AV261)</f>
        <v>0.1771459643325284</v>
      </c>
      <c r="AW4" s="6"/>
      <c r="AX4" s="43">
        <f>AVERAGE(AX20:AX261)</f>
        <v>36.69455782312923</v>
      </c>
      <c r="AZ4" s="80">
        <f>SUM(AZ20:AZ261)/1000</f>
        <v>-0.051376315986896286</v>
      </c>
    </row>
    <row r="5" spans="1:52" ht="12.75">
      <c r="A5" s="75">
        <f>'Big Cities'!A5</f>
        <v>0.010435375753746211</v>
      </c>
      <c r="B5" s="21" t="str">
        <f>"All Cities - Hi Growth - "&amp;DCOUNT($A$19:G$261,COLUMN(G$3),HIGr)&amp;" Cities"</f>
        <v>All Cities - Hi Growth - 96 Cities</v>
      </c>
      <c r="C5" s="21">
        <f>0.001*DSUM($A$19:AV$261,COLUMN(C$3),HIGr)</f>
        <v>36.09327999999999</v>
      </c>
      <c r="D5" s="22">
        <f>0.001*DSUM($A$19:F$261,COLUMN(D$3),HIGr)</f>
        <v>39.95375000000002</v>
      </c>
      <c r="E5" s="21"/>
      <c r="F5" s="23">
        <f>(D5/C5)^(1/6)-1</f>
        <v>0.017080199428661125</v>
      </c>
      <c r="G5" s="23">
        <f>AZ5/$D5</f>
        <v>0.009796400051489393</v>
      </c>
      <c r="H5" s="23"/>
      <c r="I5" s="23">
        <f>DAVERAGE($A$19:AV$261,COLUMN(I$3),HIGr)</f>
        <v>0.0864515309008967</v>
      </c>
      <c r="J5" s="23"/>
      <c r="K5" s="36">
        <f>DAVERAGE($A$19:AV$261,COLUMN(K$3),HIGr)</f>
        <v>193.33446833333332</v>
      </c>
      <c r="L5" s="36"/>
      <c r="M5" s="23">
        <f>DAVERAGE($A$19:N$261,COLUMN(M$3),HIGr)</f>
        <v>0.23103753890880263</v>
      </c>
      <c r="N5" s="23">
        <f>DAVERAGE($A$19:N$261,COLUMN(N$3),HIGr)</f>
        <v>0.05461980263924072</v>
      </c>
      <c r="O5" s="23">
        <f>DAVERAGE($A$19:O$261,COLUMN(O$3),HIGr)</f>
        <v>0.1985140450107619</v>
      </c>
      <c r="P5" s="23">
        <f>DAVERAGE($A$19:AV$261,COLUMN(P$3),HIGr)</f>
        <v>0.1602115457109998</v>
      </c>
      <c r="Q5" s="23"/>
      <c r="R5" s="23">
        <f>DAVERAGE($A$19:R$261,COLUMN(R$3),HIGr)</f>
        <v>0.11274992336383134</v>
      </c>
      <c r="S5" s="36">
        <f>DAVERAGE($A$19:S$261,COLUMN(S$3),HIGr)</f>
        <v>3049.061622263143</v>
      </c>
      <c r="T5" s="36"/>
      <c r="U5" s="36">
        <f>DAVERAGE($A$19:U$261,COLUMN(U$3),HIGr)</f>
        <v>834.2178125</v>
      </c>
      <c r="V5" s="36"/>
      <c r="W5" s="23">
        <f>DAVERAGE($A$19:W$261,COLUMN(W$3),HIGr)</f>
        <v>0.23232708333333343</v>
      </c>
      <c r="X5" s="23">
        <f>DAVERAGE($A$19:X$261,COLUMN(X$3),HIGr)</f>
        <v>0.027729166666666676</v>
      </c>
      <c r="Y5" s="23"/>
      <c r="Z5" s="23">
        <f>DAVERAGE($A$19:Z$261,COLUMN(Z$3),HIGr)</f>
        <v>0.264540824834308</v>
      </c>
      <c r="AA5" s="23">
        <f>DAVERAGE($A$19:AA$261,COLUMN(AA$3),HIGr)</f>
        <v>0.10570968149693395</v>
      </c>
      <c r="AB5" s="23"/>
      <c r="AC5" s="23">
        <f>DAVERAGE($A$19:AC$261,COLUMN(AC$3),HIGr)</f>
        <v>0.20633034977025552</v>
      </c>
      <c r="AD5" s="23">
        <f>DAVERAGE($A$19:AD$261,COLUMN(AD$3),HIGr)</f>
        <v>0.18578079486010615</v>
      </c>
      <c r="AE5" s="23">
        <f>DAVERAGE($A$19:AE$261,COLUMN(AE$3),HIGr)</f>
        <v>0.02217271666278805</v>
      </c>
      <c r="AF5" s="23"/>
      <c r="AG5" s="23">
        <f>DAVERAGE($A$19:AH$261,COLUMN(AG$3),HIGr)</f>
        <v>0.3730350184093612</v>
      </c>
      <c r="AH5" s="23">
        <f>DAVERAGE($A$19:AH$261,COLUMN(AH$3),HIGr)</f>
        <v>0.10269803786221508</v>
      </c>
      <c r="AJ5" s="23">
        <f>DAVERAGE($A$19:AJ$261,COLUMN(AJ$3),HIGr)</f>
        <v>0.0982943346583522</v>
      </c>
      <c r="AK5" s="23">
        <f>DAVERAGE($A$19:AK$261,COLUMN(AK$3),HIGr)</f>
        <v>0.2847843749999999</v>
      </c>
      <c r="AL5" s="23">
        <f>DAVERAGE($A$19:AL$261,COLUMN(AL$3),HIGr)</f>
        <v>0.1395854166666667</v>
      </c>
      <c r="AM5" s="23">
        <f>DAVERAGE($A$19:AM$261,COLUMN(AM$3),HIGr)</f>
        <v>0.05705625000000001</v>
      </c>
      <c r="AN5" s="23">
        <f>DAVERAGE($A$19:AN$261,COLUMN(AN$3),HIGr)</f>
        <v>0.29556092378193194</v>
      </c>
      <c r="AO5" s="23">
        <f>DAVERAGE($A$19:AO$261,COLUMN(AO$3),HIGr)</f>
        <v>0.19381145833333335</v>
      </c>
      <c r="AP5" s="23">
        <f>DAVERAGE($A$19:AP$261,COLUMN(AP$3),HIGr)</f>
        <v>0.23968333333333325</v>
      </c>
      <c r="AQ5" s="81">
        <f>DAVERAGE($A$19:AR$261,COLUMN(AQ$3),HIGr)</f>
        <v>0.011888541666666667</v>
      </c>
      <c r="AR5" s="23"/>
      <c r="AS5" s="23">
        <f>DAVERAGE($A$19:AS$261,COLUMN(AS$3),HIGr)</f>
        <v>0.24633246512679816</v>
      </c>
      <c r="AT5" s="23"/>
      <c r="AU5" s="23">
        <f>DAVERAGE($A$19:AU$261,COLUMN(AU$3),HIGr)</f>
        <v>0.5532634682524703</v>
      </c>
      <c r="AV5" s="23">
        <f>DAVERAGE($A$19:AV$261,COLUMN(AV$3),HIGr)</f>
        <v>0.18482816488871334</v>
      </c>
      <c r="AW5" s="23"/>
      <c r="AX5" s="36">
        <f>DAVERAGE($A$19:AX$261,COLUMN(AX$3),HIGr)</f>
        <v>43.01785714285713</v>
      </c>
      <c r="AZ5" s="21">
        <f>0.001*DSUM($A$19:AZ$261,COLUMN(AZ$3),HIGr)</f>
        <v>0.3914029185571945</v>
      </c>
    </row>
    <row r="6" spans="1:52" ht="12.75">
      <c r="A6" s="8">
        <v>0</v>
      </c>
      <c r="B6" s="24" t="str">
        <f>"All Cities - No Growth - "&amp;DCOUNT($A$19:G$261,COLUMN(G$3),LowGr)&amp;" Cities"</f>
        <v>All Cities - No Growth - 65 Cities</v>
      </c>
      <c r="C6" s="24">
        <f>0.001*DSUM($A$19:AV$261,COLUMN(C$3),LowGr)</f>
        <v>30.155640000000005</v>
      </c>
      <c r="D6" s="24">
        <f>0.001*DSUM($A$19:F$261,COLUMN(D$3),LowGr)</f>
        <v>28.930159999999997</v>
      </c>
      <c r="E6" s="24"/>
      <c r="F6" s="23">
        <f>(D6/C6)^(1/6)-1</f>
        <v>-0.006890702944011173</v>
      </c>
      <c r="G6" s="25">
        <f>AZ6/$D6</f>
        <v>-0.011969583761467882</v>
      </c>
      <c r="H6" s="25"/>
      <c r="I6" s="25">
        <f>DAVERAGE($A$19:AV$261,COLUMN(I$3),LowGr)</f>
        <v>0.2037200473822399</v>
      </c>
      <c r="J6" s="25"/>
      <c r="K6" s="44">
        <f>DAVERAGE($A$19:AV$261,COLUMN(K$3),LowGr)</f>
        <v>203.59305169230765</v>
      </c>
      <c r="L6" s="44"/>
      <c r="M6" s="25">
        <f>DAVERAGE($A$19:N$261,COLUMN(M$3),LowGr)</f>
        <v>0.09645766988365469</v>
      </c>
      <c r="N6" s="25">
        <f>DAVERAGE($A$19:N$261,COLUMN(N$3),LowGr)</f>
        <v>0.029752445780175697</v>
      </c>
      <c r="O6" s="25">
        <f>DAVERAGE($A$19:O$261,COLUMN(O$3),LowGr)</f>
        <v>0.164220549316645</v>
      </c>
      <c r="P6" s="25">
        <f>DAVERAGE($A$19:AV$261,COLUMN(P$3),LowGr)</f>
        <v>0.264003757025042</v>
      </c>
      <c r="Q6" s="25"/>
      <c r="R6" s="25">
        <f>DAVERAGE($A$19:R$261,COLUMN(R$3),LowGr)</f>
        <v>0.11480677925570586</v>
      </c>
      <c r="S6" s="44">
        <f>DAVERAGE($A$19:S$261,COLUMN(S$3),LowGr)</f>
        <v>3150.929232504642</v>
      </c>
      <c r="T6" s="44"/>
      <c r="U6" s="44">
        <f>DAVERAGE($A$19:U$261,COLUMN(U$3),LowGr)</f>
        <v>940.5412307692305</v>
      </c>
      <c r="V6" s="44"/>
      <c r="W6" s="25">
        <f>DAVERAGE($A$19:W$261,COLUMN(W$3),LowGr)</f>
        <v>0.14964923076923076</v>
      </c>
      <c r="X6" s="25">
        <f>DAVERAGE($A$19:X$261,COLUMN(X$3),LowGr)</f>
        <v>0.01584153846153846</v>
      </c>
      <c r="Y6" s="25"/>
      <c r="Z6" s="25">
        <f>DAVERAGE($A$19:Z$261,COLUMN(Z$3),LowGr)</f>
        <v>0.1817370997470836</v>
      </c>
      <c r="AA6" s="25">
        <f>DAVERAGE($A$19:AA$261,COLUMN(AA$3),LowGr)</f>
        <v>0.037625911077181294</v>
      </c>
      <c r="AB6" s="25"/>
      <c r="AC6" s="25">
        <f>DAVERAGE($A$19:AC$261,COLUMN(AC$3),LowGr)</f>
        <v>0.1438261146155376</v>
      </c>
      <c r="AD6" s="25">
        <f>DAVERAGE($A$19:AD$261,COLUMN(AD$3),LowGr)</f>
        <v>0.14816904841397902</v>
      </c>
      <c r="AE6" s="25">
        <f>DAVERAGE($A$19:AE$261,COLUMN(AE$3),LowGr)</f>
        <v>-0.0036437288040744127</v>
      </c>
      <c r="AF6" s="25"/>
      <c r="AG6" s="25">
        <f>DAVERAGE($A$19:AH$261,COLUMN(AG$3),LowGr)</f>
        <v>0.599575449860301</v>
      </c>
      <c r="AH6" s="25">
        <f>DAVERAGE($A$19:AH$261,COLUMN(AH$3),LowGr)</f>
        <v>0.0625144996785393</v>
      </c>
      <c r="AJ6" s="25">
        <f>DAVERAGE($A$19:AJ$261,COLUMN(AJ$3),LowGr)</f>
        <v>0.07724105838992754</v>
      </c>
      <c r="AK6" s="25">
        <f>DAVERAGE($A$19:AK$261,COLUMN(AK$3),LowGr)</f>
        <v>0.18257076923076926</v>
      </c>
      <c r="AL6" s="25">
        <f>DAVERAGE($A$19:AL$261,COLUMN(AL$3),LowGr)</f>
        <v>0.1160630769230769</v>
      </c>
      <c r="AM6" s="25">
        <f>DAVERAGE($A$19:AM$261,COLUMN(AM$3),LowGr)</f>
        <v>0.06382923076923079</v>
      </c>
      <c r="AN6" s="25">
        <f>DAVERAGE($A$19:AN$261,COLUMN(AN$3),LowGr)</f>
        <v>0.2792611046934264</v>
      </c>
      <c r="AO6" s="25">
        <f>DAVERAGE($A$19:AO$261,COLUMN(AO$3),LowGr)</f>
        <v>0.18152307692307695</v>
      </c>
      <c r="AP6" s="25">
        <f>DAVERAGE($A$19:AP$261,COLUMN(AP$3),LowGr)</f>
        <v>0.21203538461538463</v>
      </c>
      <c r="AQ6" s="85">
        <f>DAVERAGE($A$19:AR$261,COLUMN(AQ$3),LowGr)</f>
        <v>0.007995384615384613</v>
      </c>
      <c r="AR6" s="25"/>
      <c r="AS6" s="25">
        <f>DAVERAGE($A$19:AS$261,COLUMN(AS$3),LowGr)</f>
        <v>0.245419538001336</v>
      </c>
      <c r="AT6" s="25"/>
      <c r="AU6" s="25">
        <f>DAVERAGE($A$19:AU$261,COLUMN(AU$3),LowGr)</f>
        <v>0.564312720667409</v>
      </c>
      <c r="AV6" s="25">
        <f>DAVERAGE($A$19:AV$261,COLUMN(AV$3),LowGr)</f>
        <v>0.16196331800748534</v>
      </c>
      <c r="AW6" s="25"/>
      <c r="AX6" s="44">
        <f>DAVERAGE($A$19:AX$261,COLUMN(AX$3),LowGr)</f>
        <v>27.917142857142856</v>
      </c>
      <c r="AZ6" s="24">
        <f>0.001*DSUM($A$19:AZ$261,COLUMN(AZ$3),LowGr)</f>
        <v>-0.34628197335266764</v>
      </c>
    </row>
    <row r="7" spans="1:52" ht="13.5" thickBot="1">
      <c r="A7" s="25"/>
      <c r="B7" s="24"/>
      <c r="C7" s="29"/>
      <c r="D7" s="24"/>
      <c r="E7" s="29"/>
      <c r="F7" s="39"/>
      <c r="G7" s="30"/>
      <c r="H7" s="25"/>
      <c r="I7" s="25"/>
      <c r="J7" s="25"/>
      <c r="K7" s="44"/>
      <c r="L7" s="44"/>
      <c r="M7" s="25"/>
      <c r="N7" s="25"/>
      <c r="O7" s="25"/>
      <c r="P7" s="25"/>
      <c r="Q7" s="25"/>
      <c r="R7" s="25"/>
      <c r="S7" s="44"/>
      <c r="T7" s="44"/>
      <c r="U7" s="44"/>
      <c r="V7" s="44"/>
      <c r="W7" s="25"/>
      <c r="X7" s="25"/>
      <c r="Y7" s="25"/>
      <c r="Z7" s="25"/>
      <c r="AA7" s="25"/>
      <c r="AB7" s="25"/>
      <c r="AC7" s="25"/>
      <c r="AD7" s="25"/>
      <c r="AE7" s="25"/>
      <c r="AF7" s="25"/>
      <c r="AG7" s="25"/>
      <c r="AH7" s="25"/>
      <c r="AJ7" s="25"/>
      <c r="AK7" s="25"/>
      <c r="AL7" s="25"/>
      <c r="AM7" s="25"/>
      <c r="AN7" s="25"/>
      <c r="AO7" s="25"/>
      <c r="AP7" s="25"/>
      <c r="AQ7" s="85"/>
      <c r="AR7" s="25"/>
      <c r="AS7" s="25"/>
      <c r="AT7" s="25"/>
      <c r="AU7" s="25"/>
      <c r="AV7" s="25"/>
      <c r="AW7" s="25"/>
      <c r="AX7" s="44"/>
      <c r="AZ7" s="24"/>
    </row>
    <row r="8" spans="1:52" ht="12.75">
      <c r="A8" s="79">
        <f>A5</f>
        <v>0.010435375753746211</v>
      </c>
      <c r="B8" s="26" t="str">
        <f>"Big Cities - Hi Growth - "&amp;DCOUNT($A$19:G$261,COLUMN(G$3),BigCityHi)&amp;" Cities"</f>
        <v>Big Cities - Hi Growth - 19 Cities</v>
      </c>
      <c r="C8" s="28">
        <f>0.001*DSUM($A$19:AV$261,COLUMN(C$3),BigCityHi)</f>
        <v>26.404379999999996</v>
      </c>
      <c r="D8" s="26">
        <f>0.001*DSUM($A$19:F$261,COLUMN(D$3),BigCityHi)</f>
        <v>28.999900000000007</v>
      </c>
      <c r="E8" s="28"/>
      <c r="F8" s="53">
        <f>(D8/C8)^(1/6)-1</f>
        <v>0.015749820704681783</v>
      </c>
      <c r="G8" s="53">
        <f>AZ8/$D8</f>
        <v>0.008568902999421412</v>
      </c>
      <c r="H8" s="27"/>
      <c r="I8" s="27">
        <f>DAVERAGE($A$19:AV$261,COLUMN(I$3),BigCityHi)</f>
        <v>0.07833780356927546</v>
      </c>
      <c r="J8" s="27"/>
      <c r="K8" s="45">
        <f>DAVERAGE($A$19:AV$261,COLUMN(K$3),BigCityHi)</f>
        <v>215.77726315789474</v>
      </c>
      <c r="L8" s="45"/>
      <c r="M8" s="27">
        <f>DAVERAGE($A$19:N$261,COLUMN(M$3),BigCityHi)</f>
        <v>0.22514632042662133</v>
      </c>
      <c r="N8" s="27">
        <f>DAVERAGE($A$19:N$261,COLUMN(N$3),BigCityHi)</f>
        <v>0.05951563673973911</v>
      </c>
      <c r="O8" s="27">
        <f>DAVERAGE($A$19:O$261,COLUMN(O$3),BigCityHi)</f>
        <v>0.2649627371424773</v>
      </c>
      <c r="P8" s="27">
        <f>DAVERAGE($A$19:AV$261,COLUMN(P$3),BigCityHi)</f>
        <v>0.09619294529973565</v>
      </c>
      <c r="Q8" s="27"/>
      <c r="R8" s="27">
        <f>DAVERAGE($A$19:R$261,COLUMN(R$3),BigCityHi)</f>
        <v>0.11249551349502507</v>
      </c>
      <c r="S8" s="45">
        <f>DAVERAGE($A$19:S$261,COLUMN(S$3),BigCityHi)</f>
        <v>3516.232465024322</v>
      </c>
      <c r="T8" s="45"/>
      <c r="U8" s="45">
        <f>DAVERAGE($A$19:U$261,COLUMN(U$3),BigCityHi)</f>
        <v>3014.0394736842104</v>
      </c>
      <c r="V8" s="45"/>
      <c r="W8" s="27">
        <f>DAVERAGE($A$19:W$261,COLUMN(W$3),BigCityHi)</f>
        <v>0.2154473684210526</v>
      </c>
      <c r="X8" s="27">
        <f>DAVERAGE($A$19:X$261,COLUMN(X$3),BigCityHi)</f>
        <v>0.0408</v>
      </c>
      <c r="Y8" s="27"/>
      <c r="Z8" s="27">
        <f>DAVERAGE($A$19:Z$261,COLUMN(Z$3),BigCityHi)</f>
        <v>0.2749324310446406</v>
      </c>
      <c r="AA8" s="27">
        <f>DAVERAGE($A$19:AA$261,COLUMN(AA$3),BigCityHi)</f>
        <v>0.10519339347404578</v>
      </c>
      <c r="AB8" s="27"/>
      <c r="AC8" s="27">
        <f>DAVERAGE($A$19:AC$261,COLUMN(AC$3),BigCityHi)</f>
        <v>0.21623172494429574</v>
      </c>
      <c r="AD8" s="27">
        <f>DAVERAGE($A$19:AD$261,COLUMN(AD$3),BigCityHi)</f>
        <v>0.15090723422963012</v>
      </c>
      <c r="AE8" s="27">
        <f>DAVERAGE($A$19:AE$261,COLUMN(AE$3),BigCityHi)</f>
        <v>0.06532449071466563</v>
      </c>
      <c r="AF8" s="27"/>
      <c r="AG8" s="27">
        <f>DAVERAGE($A$19:AH$261,COLUMN(AG$3),BigCityHi)</f>
        <v>0.2824439842029001</v>
      </c>
      <c r="AH8" s="27">
        <f>DAVERAGE($A$19:AH$261,COLUMN(AH$3),BigCityHi)</f>
        <v>0.16569712204855377</v>
      </c>
      <c r="AJ8" s="27">
        <f>DAVERAGE($A$19:AJ$261,COLUMN(AJ$3),BigCityHi)</f>
        <v>0.09504727462699247</v>
      </c>
      <c r="AK8" s="27">
        <f>DAVERAGE($A$19:AK$261,COLUMN(AK$3),BigCityHi)</f>
        <v>0.3500789473684211</v>
      </c>
      <c r="AL8" s="27">
        <f>DAVERAGE($A$19:AL$261,COLUMN(AL$3),BigCityHi)</f>
        <v>0.11482631578947369</v>
      </c>
      <c r="AM8" s="27">
        <f>DAVERAGE($A$19:AM$261,COLUMN(AM$3),BigCityHi)</f>
        <v>0.054763157894736854</v>
      </c>
      <c r="AN8" s="27">
        <f>DAVERAGE($A$19:AN$261,COLUMN(AN$3),BigCityHi)</f>
        <v>0.30649042728878106</v>
      </c>
      <c r="AO8" s="27">
        <f>DAVERAGE($A$19:AO$261,COLUMN(AO$3),BigCityHi)</f>
        <v>0.1822</v>
      </c>
      <c r="AP8" s="27">
        <f>DAVERAGE($A$19:AP$261,COLUMN(AP$3),BigCityHi)</f>
        <v>0.26769473684210515</v>
      </c>
      <c r="AQ8" s="86">
        <f>DAVERAGE($A$19:AR$261,COLUMN(AQ$3),BigCityHi)</f>
        <v>0.010784210526315788</v>
      </c>
      <c r="AR8" s="27"/>
      <c r="AS8" s="27">
        <f>DAVERAGE($A$19:AS$261,COLUMN(AS$3),BigCityHi)</f>
        <v>0.2830962771252095</v>
      </c>
      <c r="AT8" s="27"/>
      <c r="AU8" s="27">
        <f>DAVERAGE($A$19:AU$261,COLUMN(AU$3),BigCityHi)</f>
        <v>0.5508572025627193</v>
      </c>
      <c r="AV8" s="27">
        <f>DAVERAGE($A$19:AV$261,COLUMN(AV$3),BigCityHi)</f>
        <v>0.15822129583798605</v>
      </c>
      <c r="AW8" s="27"/>
      <c r="AX8" s="45">
        <f>DAVERAGE($A$19:AX$261,COLUMN(AX$3),BigCityHi)</f>
        <v>51.28947368421053</v>
      </c>
      <c r="AZ8" s="26">
        <f>0.001*DSUM($A$19:AZ$261,COLUMN(AZ$3),BigCityHi)</f>
        <v>0.24849733009292105</v>
      </c>
    </row>
    <row r="9" spans="1:52" ht="13.5" thickBot="1">
      <c r="A9" s="10">
        <f>A6</f>
        <v>0</v>
      </c>
      <c r="B9" s="29" t="str">
        <f>"Big Cities - No Growth - "&amp;DCOUNT($A$19:G$261,COLUMN(G$3),BigCityLo)&amp;" Cities"</f>
        <v>Big Cities - No Growth - 17 Cities</v>
      </c>
      <c r="C9" s="29">
        <f>0.001*DSUM($A$19:AV$261,COLUMN(C$3),BigCityLo)</f>
        <v>24.17528</v>
      </c>
      <c r="D9" s="29">
        <f>0.001*DSUM($A$19:F$261,COLUMN(D$3),BigCityLo)</f>
        <v>23.200029999999998</v>
      </c>
      <c r="E9" s="29"/>
      <c r="F9" s="39">
        <f>(D9/C9)^(1/6)-1</f>
        <v>-0.006839346431318449</v>
      </c>
      <c r="G9" s="30">
        <f>AZ9/$D9</f>
        <v>-0.012154283842251958</v>
      </c>
      <c r="H9" s="30"/>
      <c r="I9" s="30">
        <f>DAVERAGE($A$19:AV$261,COLUMN(I$3),BigCityLo)</f>
        <v>0.1737434302443356</v>
      </c>
      <c r="J9" s="30"/>
      <c r="K9" s="46">
        <f>DAVERAGE($A$19:AV$261,COLUMN(K$3),BigCityLo)</f>
        <v>237.94313352941177</v>
      </c>
      <c r="L9" s="46"/>
      <c r="M9" s="30">
        <f>DAVERAGE($A$19:N$261,COLUMN(M$3),BigCityLo)</f>
        <v>0.1023568879660691</v>
      </c>
      <c r="N9" s="30">
        <f>DAVERAGE($A$19:N$261,COLUMN(N$3),BigCityLo)</f>
        <v>0.030470975287831537</v>
      </c>
      <c r="O9" s="30">
        <f>DAVERAGE($A$19:O$261,COLUMN(O$3),BigCityLo)</f>
        <v>0.20404260087005288</v>
      </c>
      <c r="P9" s="30">
        <f>DAVERAGE($A$19:AV$261,COLUMN(P$3),BigCityLo)</f>
        <v>0.18092295674107847</v>
      </c>
      <c r="Q9" s="30"/>
      <c r="R9" s="30">
        <f>DAVERAGE($A$19:R$261,COLUMN(R$3),BigCityLo)</f>
        <v>0.11638545230962294</v>
      </c>
      <c r="S9" s="46">
        <f>DAVERAGE($A$19:S$261,COLUMN(S$3),BigCityLo)</f>
        <v>3752.2639228259177</v>
      </c>
      <c r="T9" s="46"/>
      <c r="U9" s="46">
        <f>DAVERAGE($A$19:U$261,COLUMN(U$3),BigCityLo)</f>
        <v>2847.0223529411765</v>
      </c>
      <c r="V9" s="46"/>
      <c r="W9" s="30">
        <f>DAVERAGE($A$19:W$261,COLUMN(W$3),BigCityLo)</f>
        <v>0.13197647058823528</v>
      </c>
      <c r="X9" s="30">
        <f>DAVERAGE($A$19:X$261,COLUMN(X$3),BigCityLo)</f>
        <v>0.02209411764705883</v>
      </c>
      <c r="Y9" s="30"/>
      <c r="Z9" s="30">
        <f>DAVERAGE($A$19:Z$261,COLUMN(Z$3),BigCityLo)</f>
        <v>0.17279390759478575</v>
      </c>
      <c r="AA9" s="30">
        <f>DAVERAGE($A$19:AA$261,COLUMN(AA$3),BigCityLo)</f>
        <v>0.0338884818979898</v>
      </c>
      <c r="AB9" s="30"/>
      <c r="AC9" s="30">
        <f>DAVERAGE($A$19:AC$261,COLUMN(AC$3),BigCityLo)</f>
        <v>0.13160475176688735</v>
      </c>
      <c r="AD9" s="30">
        <f>DAVERAGE($A$19:AD$261,COLUMN(AD$3),BigCityLo)</f>
        <v>0.1162796294111873</v>
      </c>
      <c r="AE9" s="30">
        <f>DAVERAGE($A$19:AE$261,COLUMN(AE$3),BigCityLo)</f>
        <v>0.015325122355700046</v>
      </c>
      <c r="AF9" s="30"/>
      <c r="AG9" s="30">
        <f>DAVERAGE($A$19:AH$261,COLUMN(AG$3),BigCityLo)</f>
        <v>0.5586104767031446</v>
      </c>
      <c r="AH9" s="30">
        <f>DAVERAGE($A$19:AH$261,COLUMN(AH$3),BigCityLo)</f>
        <v>0.09507116478290423</v>
      </c>
      <c r="AJ9" s="30">
        <f>DAVERAGE($A$19:AJ$261,COLUMN(AJ$3),BigCityLo)</f>
        <v>0.08092325183154638</v>
      </c>
      <c r="AK9" s="30">
        <f>DAVERAGE($A$19:AK$261,COLUMN(AK$3),BigCityLo)</f>
        <v>0.22362352941176472</v>
      </c>
      <c r="AL9" s="30">
        <f>DAVERAGE($A$19:AL$261,COLUMN(AL$3),BigCityLo)</f>
        <v>0.10643529411764707</v>
      </c>
      <c r="AM9" s="30">
        <f>DAVERAGE($A$19:AM$261,COLUMN(AM$3),BigCityLo)</f>
        <v>0.06001176470588234</v>
      </c>
      <c r="AN9" s="30">
        <f>DAVERAGE($A$19:AN$261,COLUMN(AN$3),BigCityLo)</f>
        <v>0.2868611385070532</v>
      </c>
      <c r="AO9" s="30">
        <f>DAVERAGE($A$19:AO$261,COLUMN(AO$3),BigCityLo)</f>
        <v>0.17315294117647057</v>
      </c>
      <c r="AP9" s="30">
        <f>DAVERAGE($A$19:AP$261,COLUMN(AP$3),BigCityLo)</f>
        <v>0.26045294117647055</v>
      </c>
      <c r="AQ9" s="87">
        <f>DAVERAGE($A$19:AR$261,COLUMN(AQ$3),BigCityLo)</f>
        <v>0.009635294117647058</v>
      </c>
      <c r="AR9" s="30"/>
      <c r="AS9" s="30">
        <f>DAVERAGE($A$19:AS$261,COLUMN(AS$3),BigCityLo)</f>
        <v>0.31351362501478286</v>
      </c>
      <c r="AT9" s="30"/>
      <c r="AU9" s="30">
        <f>DAVERAGE($A$19:AU$261,COLUMN(AU$3),BigCityLo)</f>
        <v>0.5772405346844137</v>
      </c>
      <c r="AV9" s="30">
        <f>DAVERAGE($A$19:AV$261,COLUMN(AV$3),BigCityLo)</f>
        <v>0.1393499533324134</v>
      </c>
      <c r="AW9" s="30"/>
      <c r="AX9" s="46">
        <f>DAVERAGE($A$19:AX$261,COLUMN(AX$3),BigCityLo)</f>
        <v>30.535294117647055</v>
      </c>
      <c r="AZ9" s="29">
        <f>0.001*DSUM($A$19:AZ$261,COLUMN(AZ$3),BigCityLo)</f>
        <v>-0.28197974976876067</v>
      </c>
    </row>
    <row r="10" spans="1:52" ht="13.5" thickBot="1">
      <c r="A10" s="73"/>
      <c r="B10" s="74"/>
      <c r="C10" s="74"/>
      <c r="D10" s="74"/>
      <c r="E10" s="74"/>
      <c r="F10" s="23"/>
      <c r="G10" s="64"/>
      <c r="H10" s="64"/>
      <c r="I10" s="64"/>
      <c r="J10" s="64"/>
      <c r="K10" s="63"/>
      <c r="L10" s="63"/>
      <c r="M10" s="64"/>
      <c r="N10" s="64"/>
      <c r="O10" s="64"/>
      <c r="P10" s="64"/>
      <c r="Q10" s="64"/>
      <c r="R10" s="64"/>
      <c r="S10" s="63"/>
      <c r="T10" s="63"/>
      <c r="U10" s="63"/>
      <c r="V10" s="63"/>
      <c r="W10" s="64"/>
      <c r="X10" s="64"/>
      <c r="Y10" s="64"/>
      <c r="Z10" s="64"/>
      <c r="AA10" s="64"/>
      <c r="AB10" s="64"/>
      <c r="AC10" s="64"/>
      <c r="AD10" s="64"/>
      <c r="AE10" s="64"/>
      <c r="AF10" s="64"/>
      <c r="AG10" s="64"/>
      <c r="AH10" s="64"/>
      <c r="AJ10" s="64"/>
      <c r="AK10" s="64"/>
      <c r="AL10" s="64"/>
      <c r="AM10" s="64"/>
      <c r="AN10" s="64"/>
      <c r="AO10" s="64"/>
      <c r="AP10" s="64"/>
      <c r="AQ10" s="88"/>
      <c r="AR10" s="64"/>
      <c r="AS10" s="64"/>
      <c r="AT10" s="64"/>
      <c r="AU10" s="64"/>
      <c r="AV10" s="64"/>
      <c r="AW10" s="64"/>
      <c r="AX10" s="63"/>
      <c r="AZ10" s="29"/>
    </row>
    <row r="11" spans="1:52" ht="12.75">
      <c r="A11" s="11">
        <v>400</v>
      </c>
      <c r="B11" s="31" t="str">
        <f>"All Big Cities - "&amp;DCOUNT($A$19:G$261,COLUMN(G$3),BigCity)&amp;" Cities"</f>
        <v>All Big Cities - 56 Cities</v>
      </c>
      <c r="C11" s="21">
        <f>0.001*DSUM($A$19:D$261,COLUMN(C$3),BigCity)</f>
        <v>81.02927000000001</v>
      </c>
      <c r="D11" s="21">
        <f>0.001*DSUM($A$19:D$261,COLUMN(D$3),BigCity)</f>
        <v>83.37446</v>
      </c>
      <c r="E11" s="21"/>
      <c r="F11" s="23">
        <f>(D11/C11)^(1/6)-1</f>
        <v>0.0047665875458144935</v>
      </c>
      <c r="G11" s="23">
        <f>AZ11/$D11</f>
        <v>-0.0015491989819221234</v>
      </c>
      <c r="H11" s="23"/>
      <c r="I11" s="23">
        <f>DAVERAGE($A$19:AV$261,COLUMN(I$3),BigCity)</f>
        <v>0.1202853613612245</v>
      </c>
      <c r="J11" s="23"/>
      <c r="K11" s="36">
        <f>DAVERAGE($A$19:AV$261,COLUMN(K$3),BigCity)</f>
        <v>222.49326374999995</v>
      </c>
      <c r="L11" s="36"/>
      <c r="M11" s="23">
        <f>DAVERAGE($A$19:N$261,COLUMN(M$3),BigCity)</f>
        <v>0.16182371365692522</v>
      </c>
      <c r="N11" s="23">
        <f>DAVERAGE($A$19:N$261,COLUMN(N$3),BigCity)</f>
        <v>0.04547220283434779</v>
      </c>
      <c r="O11" s="23">
        <f>DAVERAGE($A$19:O$261,COLUMN(O$3),BigCity)</f>
        <v>0.22828007959078753</v>
      </c>
      <c r="P11" s="23">
        <f>DAVERAGE($A$19:AV$261,COLUMN(P$3),BigCity)</f>
        <v>0.1446359046039911</v>
      </c>
      <c r="Q11" s="23"/>
      <c r="R11" s="23">
        <f>DAVERAGE($A$19:R$261,COLUMN(R$3),BigCity)</f>
        <v>0.11442126411167965</v>
      </c>
      <c r="S11" s="36">
        <f>DAVERAGE($A$19:S$261,COLUMN(S$3),BigCity)</f>
        <v>3691.343362963445</v>
      </c>
      <c r="T11" s="36"/>
      <c r="U11" s="36">
        <f>DAVERAGE($A$19:U$261,COLUMN(U$3),BigCity)</f>
        <v>3004.213214285715</v>
      </c>
      <c r="V11" s="36"/>
      <c r="W11" s="23">
        <f>DAVERAGE($A$19:W$261,COLUMN(W$3),BigCity)</f>
        <v>0.17156607142857144</v>
      </c>
      <c r="X11" s="23">
        <f>DAVERAGE($A$19:X$261,COLUMN(X$3),BigCity)</f>
        <v>0.029721428571428572</v>
      </c>
      <c r="Y11" s="23"/>
      <c r="Z11" s="23">
        <f>DAVERAGE($A$19:Z$261,COLUMN(Z$3),BigCity)</f>
        <v>0.22142682109220915</v>
      </c>
      <c r="AA11" s="23">
        <f>DAVERAGE($A$19:AA$261,COLUMN(AA$3),BigCity)</f>
        <v>0.061164517727089585</v>
      </c>
      <c r="AB11" s="23"/>
      <c r="AC11" s="23">
        <f>DAVERAGE($A$19:AC$261,COLUMN(AC$3),BigCity)</f>
        <v>0.16701644838601526</v>
      </c>
      <c r="AD11" s="23">
        <f>DAVERAGE($A$19:AD$261,COLUMN(AD$3),BigCity)</f>
        <v>0.12989223732867164</v>
      </c>
      <c r="AE11" s="23">
        <f>DAVERAGE($A$19:AE$261,COLUMN(AE$3),BigCity)</f>
        <v>0.03790019401880151</v>
      </c>
      <c r="AF11" s="23"/>
      <c r="AG11" s="23">
        <f>DAVERAGE($A$19:AH$261,COLUMN(AG$3),BigCity)</f>
        <v>0.42499308997686186</v>
      </c>
      <c r="AH11" s="23">
        <f>DAVERAGE($A$19:AH$261,COLUMN(AH$3),BigCity)</f>
        <v>0.11921903345075277</v>
      </c>
      <c r="AJ11" s="23">
        <f>DAVERAGE($A$19:AJ$261,COLUMN(AJ$3),BigCity)</f>
        <v>0.08679440086792643</v>
      </c>
      <c r="AK11" s="23">
        <f>DAVERAGE($A$19:AK$261,COLUMN(AK$3),BigCity)</f>
        <v>0.2709571428571428</v>
      </c>
      <c r="AL11" s="23">
        <f>DAVERAGE($A$19:AL$261,COLUMN(AL$3),BigCity)</f>
        <v>0.10768392857142858</v>
      </c>
      <c r="AM11" s="23">
        <f>DAVERAGE($A$19:AM$261,COLUMN(AM$3),BigCity)</f>
        <v>0.055819642857142845</v>
      </c>
      <c r="AN11" s="23">
        <f>DAVERAGE($A$19:AN$261,COLUMN(AN$3),BigCity)</f>
        <v>0.2982666643186137</v>
      </c>
      <c r="AO11" s="23">
        <f>DAVERAGE($A$19:AO$261,COLUMN(AO$3),BigCity)</f>
        <v>0.17308750000000003</v>
      </c>
      <c r="AP11" s="23">
        <f>DAVERAGE($A$19:AP$261,COLUMN(AP$3),BigCity)</f>
        <v>0.26917142857142856</v>
      </c>
      <c r="AQ11" s="81">
        <f>DAVERAGE($A$19:AR$261,COLUMN(AQ$3),BigCity)</f>
        <v>0.010030357142857143</v>
      </c>
      <c r="AR11" s="23"/>
      <c r="AS11" s="23">
        <f>DAVERAGE($A$19:AS$261,COLUMN(AS$3),BigCity)</f>
        <v>0.3093592359550394</v>
      </c>
      <c r="AT11" s="23"/>
      <c r="AU11" s="23">
        <f>DAVERAGE($A$19:AU$261,COLUMN(AU$3),BigCity)</f>
        <v>0.5654499171773216</v>
      </c>
      <c r="AV11" s="23">
        <f>DAVERAGE($A$19:AV$261,COLUMN(AV$3),BigCity)</f>
        <v>0.14673448383588977</v>
      </c>
      <c r="AW11" s="23"/>
      <c r="AX11" s="36">
        <f>DAVERAGE($A$19:AX$261,COLUMN(AX$3),BigCity)</f>
        <v>38.32678571428572</v>
      </c>
      <c r="AZ11" s="21">
        <f>0.001*DSUM($A$19:AZ$261,COLUMN(AZ$3),BigCity)</f>
        <v>-0.1291636285503068</v>
      </c>
    </row>
    <row r="12" spans="1:52" ht="6.75" customHeight="1">
      <c r="A12" s="12"/>
      <c r="B12" s="12"/>
      <c r="C12" s="12"/>
      <c r="D12" s="12"/>
      <c r="E12" s="12"/>
      <c r="F12" s="23"/>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J12" s="12"/>
      <c r="AK12" s="12"/>
      <c r="AL12" s="12"/>
      <c r="AM12" s="12"/>
      <c r="AN12" s="12"/>
      <c r="AO12" s="12"/>
      <c r="AP12" s="12"/>
      <c r="AQ12" s="89"/>
      <c r="AR12" s="12"/>
      <c r="AS12" s="12"/>
      <c r="AT12" s="12"/>
      <c r="AU12" s="12"/>
      <c r="AV12" s="12"/>
      <c r="AW12" s="12"/>
      <c r="AX12" s="12"/>
      <c r="AZ12" s="21"/>
    </row>
    <row r="13" spans="1:52" ht="12.75">
      <c r="A13" s="11">
        <v>100</v>
      </c>
      <c r="B13" s="31" t="str">
        <f>"Med Cities - "&amp;DCOUNT($A$19:G$261,COLUMN(G$3),MedCity)&amp;" Cities"</f>
        <v>Med Cities - 104 Cities</v>
      </c>
      <c r="C13" s="21">
        <f>0.001*DSUM($A$19:D$261,COLUMN(C$3),MedCity)</f>
        <v>19.213099999999997</v>
      </c>
      <c r="D13" s="21">
        <f>0.001*DSUM($A$19:D$261,COLUMN(D$3),MedCity)</f>
        <v>20.276790000000005</v>
      </c>
      <c r="E13" s="21"/>
      <c r="F13" s="23">
        <f>(D13/C13)^(1/6)-1</f>
        <v>0.009021205349500683</v>
      </c>
      <c r="G13" s="23">
        <f>AZ13/$D13</f>
        <v>0.003227957479514197</v>
      </c>
      <c r="H13" s="23"/>
      <c r="I13" s="23">
        <f>DAVERAGE($A$19:AV$261,COLUMN(I$3),MedCity)</f>
        <v>0.13614272591146906</v>
      </c>
      <c r="J13" s="23"/>
      <c r="K13" s="36">
        <f>DAVERAGE($A$19:AV$261,COLUMN(K$3),MedCity)</f>
        <v>193.00244865384622</v>
      </c>
      <c r="L13" s="36"/>
      <c r="M13" s="23">
        <f>DAVERAGE($A$19:N$261,COLUMN(M$3),MedCity)</f>
        <v>0.17132985950201235</v>
      </c>
      <c r="N13" s="23">
        <f>DAVERAGE($A$19:N$261,COLUMN(N$3),MedCity)</f>
        <v>0.042431156765797444</v>
      </c>
      <c r="O13" s="23">
        <f>DAVERAGE($A$19:O$261,COLUMN(O$3),MedCity)</f>
        <v>0.17429624496741283</v>
      </c>
      <c r="P13" s="23">
        <f>DAVERAGE($A$19:AV$261,COLUMN(P$3),MedCity)</f>
        <v>0.1993553503791775</v>
      </c>
      <c r="Q13" s="23"/>
      <c r="R13" s="23">
        <f>DAVERAGE($A$19:R$261,COLUMN(R$3),MedCity)</f>
        <v>0.11359601967512763</v>
      </c>
      <c r="S13" s="36">
        <f>DAVERAGE($A$19:S$261,COLUMN(S$3),MedCity)</f>
        <v>3071.034442379683</v>
      </c>
      <c r="T13" s="36"/>
      <c r="U13" s="36">
        <f>DAVERAGE($A$19:U$261,COLUMN(U$3),MedCity)</f>
        <v>406.2818269230768</v>
      </c>
      <c r="V13" s="36"/>
      <c r="W13" s="23">
        <f>DAVERAGE($A$19:W$261,COLUMN(W$3),MedCity)</f>
        <v>0.19373653846153835</v>
      </c>
      <c r="X13" s="23">
        <f>DAVERAGE($A$19:X$261,COLUMN(X$3),MedCity)</f>
        <v>0.020444230769230774</v>
      </c>
      <c r="Y13" s="23"/>
      <c r="Z13" s="23">
        <f>DAVERAGE($A$19:Z$261,COLUMN(Z$3),MedCity)</f>
        <v>0.22781547000958632</v>
      </c>
      <c r="AA13" s="23">
        <f>DAVERAGE($A$19:AA$261,COLUMN(AA$3),MedCity)</f>
        <v>0.07801255030336907</v>
      </c>
      <c r="AB13" s="23"/>
      <c r="AC13" s="23">
        <f>DAVERAGE($A$19:AC$261,COLUMN(AC$3),MedCity)</f>
        <v>0.1788933612891313</v>
      </c>
      <c r="AD13" s="23">
        <f>DAVERAGE($A$19:AD$261,COLUMN(AD$3),MedCity)</f>
        <v>0.16732547276500304</v>
      </c>
      <c r="AE13" s="23">
        <f>DAVERAGE($A$19:AE$261,COLUMN(AE$3),MedCity)</f>
        <v>0.011272357425685118</v>
      </c>
      <c r="AF13" s="23"/>
      <c r="AG13" s="23">
        <f>DAVERAGE($A$19:AH$261,COLUMN(AG$3),MedCity)</f>
        <v>0.47775255287349927</v>
      </c>
      <c r="AH13" s="23">
        <f>DAVERAGE($A$19:AH$261,COLUMN(AH$3),MedCity)</f>
        <v>0.07551845256392088</v>
      </c>
      <c r="AJ13" s="23">
        <f>DAVERAGE($A$19:AJ$261,COLUMN(AJ$3),MedCity)</f>
        <v>0.08959337026977493</v>
      </c>
      <c r="AK13" s="23">
        <f>DAVERAGE($A$19:AK$261,COLUMN(AK$3),MedCity)</f>
        <v>0.23826153846153855</v>
      </c>
      <c r="AL13" s="23">
        <f>DAVERAGE($A$19:AL$261,COLUMN(AL$3),MedCity)</f>
        <v>0.12918173076923078</v>
      </c>
      <c r="AM13" s="23">
        <f>DAVERAGE($A$19:AM$261,COLUMN(AM$3),MedCity)</f>
        <v>0.060532692307692315</v>
      </c>
      <c r="AN13" s="23">
        <f>DAVERAGE($A$19:AN$261,COLUMN(AN$3),MedCity)</f>
        <v>0.28670768638334987</v>
      </c>
      <c r="AO13" s="23">
        <f>DAVERAGE($A$19:AO$261,COLUMN(AO$3),MedCity)</f>
        <v>0.18929999999999997</v>
      </c>
      <c r="AP13" s="23">
        <f>DAVERAGE($A$19:AP$261,COLUMN(AP$3),MedCity)</f>
        <v>0.2244346153846154</v>
      </c>
      <c r="AQ13" s="81">
        <f>DAVERAGE($A$19:AR$261,COLUMN(AQ$3),MedCity)</f>
        <v>0.009022115384615387</v>
      </c>
      <c r="AR13" s="23"/>
      <c r="AS13" s="23">
        <f>DAVERAGE($A$19:AS$261,COLUMN(AS$3),MedCity)</f>
        <v>0.2410110016619273</v>
      </c>
      <c r="AT13" s="23"/>
      <c r="AU13" s="23">
        <f>DAVERAGE($A$19:AU$261,COLUMN(AU$3),MedCity)</f>
        <v>0.5544762692066898</v>
      </c>
      <c r="AV13" s="23">
        <f>DAVERAGE($A$19:AV$261,COLUMN(AV$3),MedCity)</f>
        <v>0.17032313620757192</v>
      </c>
      <c r="AW13" s="23"/>
      <c r="AX13" s="36">
        <f>DAVERAGE($A$19:AX$261,COLUMN(AX$3),MedCity)</f>
        <v>36.55147058823528</v>
      </c>
      <c r="AZ13" s="21">
        <f>0.001*DSUM($A$19:AZ$261,COLUMN(AZ$3),MedCity)</f>
        <v>0.0654526159410387</v>
      </c>
    </row>
    <row r="14" spans="1:52" ht="8.25" customHeight="1">
      <c r="A14" s="11"/>
      <c r="B14" s="31"/>
      <c r="C14" s="12"/>
      <c r="D14" s="12"/>
      <c r="E14" s="12"/>
      <c r="F14" s="23"/>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J14" s="12"/>
      <c r="AK14" s="12"/>
      <c r="AL14" s="12"/>
      <c r="AM14" s="12"/>
      <c r="AN14" s="12"/>
      <c r="AO14" s="12"/>
      <c r="AP14" s="12"/>
      <c r="AQ14" s="89"/>
      <c r="AR14" s="12"/>
      <c r="AS14" s="12"/>
      <c r="AT14" s="12"/>
      <c r="AU14" s="12"/>
      <c r="AV14" s="12"/>
      <c r="AW14" s="12"/>
      <c r="AX14" s="12"/>
      <c r="AZ14" s="21"/>
    </row>
    <row r="15" spans="1:52" ht="12.75">
      <c r="A15" s="7"/>
      <c r="B15" s="31" t="str">
        <f>"Small Cities - "&amp;DCOUNT($A$19:G$261,COLUMN(G$3),SmallCity)&amp;" Cities"</f>
        <v>Small Cities - 82 Cities</v>
      </c>
      <c r="C15" s="21">
        <f>0.001*DSUM($A$19:D$261,COLUMN(C$3),SmallCity)</f>
        <v>5.366430000000001</v>
      </c>
      <c r="D15" s="21">
        <f>0.001*DSUM($A$19:D$261,COLUMN(D$3),SmallCity)</f>
        <v>5.62465</v>
      </c>
      <c r="E15" s="21"/>
      <c r="F15" s="23">
        <f>(D15/C15)^(1/6)-1</f>
        <v>0.007863395532313966</v>
      </c>
      <c r="G15" s="23">
        <f>AZ15/$D15</f>
        <v>0.002192971406642587</v>
      </c>
      <c r="H15" s="23"/>
      <c r="I15" s="23">
        <f>DAVERAGE($A$19:AV$261,COLUMN(I$3),SmallCity)</f>
        <v>0.15113055986224774</v>
      </c>
      <c r="J15" s="23"/>
      <c r="K15" s="36">
        <f>DAVERAGE($A$19:AV$261,COLUMN(K$3),SmallCity)</f>
        <v>188.2049732926829</v>
      </c>
      <c r="L15" s="36"/>
      <c r="M15" s="23">
        <f>DAVERAGE($A$19:N$261,COLUMN(M$3),SmallCity)</f>
        <v>0.15887854131296397</v>
      </c>
      <c r="N15" s="23">
        <f>DAVERAGE($A$19:N$261,COLUMN(N$3),SmallCity)</f>
        <v>0.0386781794745167</v>
      </c>
      <c r="O15" s="23">
        <f>DAVERAGE($A$19:O$261,COLUMN(O$3),SmallCity)</f>
        <v>0.17505476053228833</v>
      </c>
      <c r="P15" s="23">
        <f>DAVERAGE($A$19:AV$261,COLUMN(P$3),SmallCity)</f>
        <v>0.2635164425975492</v>
      </c>
      <c r="Q15" s="23"/>
      <c r="R15" s="23">
        <f>DAVERAGE($A$19:R$261,COLUMN(R$3),SmallCity)</f>
        <v>0.11321611140324261</v>
      </c>
      <c r="S15" s="36">
        <f>DAVERAGE($A$19:S$261,COLUMN(S$3),SmallCity)</f>
        <v>2820.35589708359</v>
      </c>
      <c r="T15" s="36"/>
      <c r="U15" s="36">
        <f>DAVERAGE($A$19:U$261,COLUMN(U$3),SmallCity)</f>
        <v>149.11219512195126</v>
      </c>
      <c r="V15" s="36"/>
      <c r="W15" s="23">
        <f>DAVERAGE($A$19:W$261,COLUMN(W$3),SmallCity)</f>
        <v>0.21449146341463415</v>
      </c>
      <c r="X15" s="23">
        <f>DAVERAGE($A$19:X$261,COLUMN(X$3),SmallCity)</f>
        <v>0.018796341463414634</v>
      </c>
      <c r="Y15" s="23"/>
      <c r="Z15" s="23">
        <f>DAVERAGE($A$19:Z$261,COLUMN(Z$3),SmallCity)</f>
        <v>0.2279596407973451</v>
      </c>
      <c r="AA15" s="23">
        <f>DAVERAGE($A$19:AA$261,COLUMN(AA$3),SmallCity)</f>
        <v>0.06718233293356132</v>
      </c>
      <c r="AB15" s="23"/>
      <c r="AC15" s="23">
        <f>DAVERAGE($A$19:AC$261,COLUMN(AC$3),SmallCity)</f>
        <v>0.18055058463835744</v>
      </c>
      <c r="AD15" s="23">
        <f>DAVERAGE($A$19:AD$261,COLUMN(AD$3),SmallCity)</f>
        <v>0.19061780299124034</v>
      </c>
      <c r="AE15" s="23">
        <f>DAVERAGE($A$19:AE$261,COLUMN(AE$3),SmallCity)</f>
        <v>-0.009261028824228471</v>
      </c>
      <c r="AF15" s="23"/>
      <c r="AG15" s="23">
        <f>DAVERAGE($A$19:AH$261,COLUMN(AG$3),SmallCity)</f>
        <v>0.5242740154886649</v>
      </c>
      <c r="AH15" s="23">
        <f>DAVERAGE($A$19:AH$261,COLUMN(AH$3),SmallCity)</f>
        <v>0.06479397390249353</v>
      </c>
      <c r="AJ15" s="23">
        <f>DAVERAGE($A$19:AJ$261,COLUMN(AJ$3),SmallCity)</f>
        <v>0.08712126490450503</v>
      </c>
      <c r="AK15" s="23">
        <f>DAVERAGE($A$19:AK$261,COLUMN(AK$3),SmallCity)</f>
        <v>0.21299634146341465</v>
      </c>
      <c r="AL15" s="23">
        <f>DAVERAGE($A$19:AL$261,COLUMN(AL$3),SmallCity)</f>
        <v>0.14205609756097567</v>
      </c>
      <c r="AM15" s="23">
        <f>DAVERAGE($A$19:AM$261,COLUMN(AM$3),SmallCity)</f>
        <v>0.05996097560975608</v>
      </c>
      <c r="AN15" s="23">
        <f>DAVERAGE($A$19:AN$261,COLUMN(AN$3),SmallCity)</f>
        <v>0.29202670877846054</v>
      </c>
      <c r="AO15" s="23">
        <f>DAVERAGE($A$19:AO$261,COLUMN(AO$3),SmallCity)</f>
        <v>0.19122560975609754</v>
      </c>
      <c r="AP15" s="23">
        <f>DAVERAGE($A$19:AP$261,COLUMN(AP$3),SmallCity)</f>
        <v>0.21637439024390256</v>
      </c>
      <c r="AQ15" s="81">
        <f>DAVERAGE($A$19:AR$261,COLUMN(AQ$3),SmallCity)</f>
        <v>0.012584146341463417</v>
      </c>
      <c r="AR15" s="23"/>
      <c r="AS15" s="23">
        <f>DAVERAGE($A$19:AS$261,COLUMN(AS$3),SmallCity)</f>
        <v>0.23408251906793093</v>
      </c>
      <c r="AT15" s="23"/>
      <c r="AU15" s="23">
        <f>DAVERAGE($A$19:AU$261,COLUMN(AU$3),SmallCity)</f>
        <v>0.5707333424823902</v>
      </c>
      <c r="AV15" s="23">
        <f>DAVERAGE($A$19:AV$261,COLUMN(AV$3),SmallCity)</f>
        <v>0.20656812326920274</v>
      </c>
      <c r="AW15" s="23"/>
      <c r="AX15" s="36">
        <f>DAVERAGE($A$19:AX$261,COLUMN(AX$3),SmallCity)</f>
        <v>33.143478260869564</v>
      </c>
      <c r="AZ15" s="32">
        <f>0.001*DSUM($A$19:AZ$261,COLUMN(AZ$3),SmallCity)</f>
        <v>0.012334696622372228</v>
      </c>
    </row>
    <row r="16" spans="1:52" ht="12.75">
      <c r="A16" s="7"/>
      <c r="B16" s="31"/>
      <c r="C16" s="28"/>
      <c r="D16" s="28"/>
      <c r="E16" s="28"/>
      <c r="F16" s="23"/>
      <c r="G16" s="23"/>
      <c r="H16" s="23"/>
      <c r="I16" s="23"/>
      <c r="J16" s="23"/>
      <c r="K16" s="36"/>
      <c r="L16" s="36"/>
      <c r="M16" s="23"/>
      <c r="N16" s="23"/>
      <c r="O16" s="23"/>
      <c r="P16" s="23"/>
      <c r="Q16" s="23"/>
      <c r="R16" s="23"/>
      <c r="S16" s="36"/>
      <c r="T16" s="36"/>
      <c r="U16" s="36"/>
      <c r="V16" s="36"/>
      <c r="W16" s="23"/>
      <c r="X16" s="23"/>
      <c r="Y16" s="23"/>
      <c r="Z16" s="23"/>
      <c r="AA16" s="23"/>
      <c r="AB16" s="23"/>
      <c r="AC16" s="23"/>
      <c r="AD16" s="23"/>
      <c r="AE16" s="23"/>
      <c r="AF16" s="23"/>
      <c r="AG16" s="23"/>
      <c r="AH16" s="23"/>
      <c r="AJ16" s="23"/>
      <c r="AK16" s="23"/>
      <c r="AL16" s="23"/>
      <c r="AM16" s="23"/>
      <c r="AN16" s="23"/>
      <c r="AO16" s="23"/>
      <c r="AP16" s="23"/>
      <c r="AQ16" s="81"/>
      <c r="AR16" s="23"/>
      <c r="AS16" s="23"/>
      <c r="AT16" s="23"/>
      <c r="AU16" s="23"/>
      <c r="AV16" s="23"/>
      <c r="AW16" s="23"/>
      <c r="AX16" s="36"/>
      <c r="AZ16" s="21"/>
    </row>
    <row r="17" spans="1:52" ht="12.75">
      <c r="A17" s="13"/>
      <c r="B17" s="21" t="s">
        <v>3</v>
      </c>
      <c r="C17" s="36">
        <f>C263</f>
        <v>2566.86</v>
      </c>
      <c r="D17" s="36">
        <f>D263</f>
        <v>2485.6</v>
      </c>
      <c r="E17" s="33"/>
      <c r="F17" s="23">
        <f>(D17/C17)^(1/6)-1</f>
        <v>-0.00534719971456088</v>
      </c>
      <c r="G17" s="23">
        <f>G263</f>
        <v>-0.01264347971207802</v>
      </c>
      <c r="H17" s="23"/>
      <c r="I17" s="23">
        <f>I263</f>
        <v>0.12365437782454898</v>
      </c>
      <c r="J17" s="23"/>
      <c r="K17" s="36">
        <f>K263</f>
        <v>341.69147999999996</v>
      </c>
      <c r="L17" s="36"/>
      <c r="M17" s="23">
        <f>M263</f>
        <v>0.05661480012291542</v>
      </c>
      <c r="N17" s="23">
        <f>N263</f>
        <v>0.01578820460787618</v>
      </c>
      <c r="O17" s="23">
        <f>O263</f>
        <v>0.13939904443646609</v>
      </c>
      <c r="P17" s="23">
        <f>P263</f>
        <v>0.29651262443140614</v>
      </c>
      <c r="Q17" s="23"/>
      <c r="R17" s="23">
        <f>R263</f>
        <v>0.10176541583347573</v>
      </c>
      <c r="S17" s="36">
        <f>S263</f>
        <v>4239.43249101753</v>
      </c>
      <c r="T17" s="36"/>
      <c r="U17" s="32">
        <f>U263/1000</f>
        <v>4.75272</v>
      </c>
      <c r="V17" s="32"/>
      <c r="W17" s="23">
        <f>W263</f>
        <v>0.1636</v>
      </c>
      <c r="X17" s="23">
        <f>X263</f>
        <v>0.0396</v>
      </c>
      <c r="Y17" s="23"/>
      <c r="Z17" s="23">
        <f>Z263</f>
        <v>0.19680192542443314</v>
      </c>
      <c r="AA17" s="23">
        <f>AA263</f>
        <v>0.033570367087287514</v>
      </c>
      <c r="AB17" s="23"/>
      <c r="AC17" s="23">
        <f>AC263</f>
        <v>0.11767389097856588</v>
      </c>
      <c r="AD17" s="23">
        <f>AD263</f>
        <v>0.1025661233506478</v>
      </c>
      <c r="AE17" s="23">
        <f>AE263</f>
        <v>0.015107767627918087</v>
      </c>
      <c r="AF17" s="23"/>
      <c r="AG17" s="23">
        <f>AG263</f>
        <v>0.4700778434230162</v>
      </c>
      <c r="AH17" s="23">
        <f>AH263</f>
        <v>0.147344213350548</v>
      </c>
      <c r="AJ17" s="23">
        <f aca="true" t="shared" si="1" ref="AJ17:AP17">AJ263</f>
        <v>0.0871731419271377</v>
      </c>
      <c r="AK17" s="23">
        <f t="shared" si="1"/>
        <v>0.151</v>
      </c>
      <c r="AL17" s="23">
        <f t="shared" si="1"/>
        <v>0.0887</v>
      </c>
      <c r="AM17" s="23">
        <f t="shared" si="1"/>
        <v>0.0637</v>
      </c>
      <c r="AN17" s="23">
        <f t="shared" si="1"/>
        <v>0.304542982274342</v>
      </c>
      <c r="AO17" s="23">
        <f t="shared" si="1"/>
        <v>0.1402</v>
      </c>
      <c r="AP17" s="23">
        <f t="shared" si="1"/>
        <v>0.3594</v>
      </c>
      <c r="AQ17" s="81">
        <f>AQ263</f>
        <v>0.0193</v>
      </c>
      <c r="AR17" s="23"/>
      <c r="AS17" s="23">
        <f>AS263</f>
        <v>0.451104758298796</v>
      </c>
      <c r="AT17" s="23"/>
      <c r="AU17" s="23">
        <f>AU263</f>
        <v>0.6666117241410033</v>
      </c>
      <c r="AV17" s="23">
        <f>AV263</f>
        <v>0.09837533466680327</v>
      </c>
      <c r="AW17" s="23"/>
      <c r="AX17" s="36">
        <f>AX263</f>
        <v>29.3</v>
      </c>
      <c r="AZ17" s="23">
        <f>AZ299</f>
        <v>0</v>
      </c>
    </row>
    <row r="18" spans="1:50" ht="12.75">
      <c r="A18" s="14"/>
      <c r="B18" s="34"/>
      <c r="C18" s="34"/>
      <c r="D18" s="34"/>
      <c r="E18" s="34"/>
      <c r="F18" s="35"/>
      <c r="G18" s="23"/>
      <c r="H18" s="35"/>
      <c r="I18" s="35"/>
      <c r="J18" s="35"/>
      <c r="K18" s="34"/>
      <c r="L18" s="34"/>
      <c r="M18" s="35"/>
      <c r="N18" s="35"/>
      <c r="O18" s="35"/>
      <c r="P18" s="35"/>
      <c r="Q18" s="35"/>
      <c r="R18" s="35"/>
      <c r="S18" s="34"/>
      <c r="T18" s="34"/>
      <c r="U18" s="34"/>
      <c r="V18" s="34"/>
      <c r="W18" s="35"/>
      <c r="X18" s="35"/>
      <c r="Y18" s="35"/>
      <c r="Z18" s="35"/>
      <c r="AA18" s="35"/>
      <c r="AB18" s="35"/>
      <c r="AC18" s="35"/>
      <c r="AD18" s="35"/>
      <c r="AE18" s="35"/>
      <c r="AF18" s="35"/>
      <c r="AG18" s="35"/>
      <c r="AH18" s="35"/>
      <c r="AJ18" s="35"/>
      <c r="AK18" s="35"/>
      <c r="AL18" s="35"/>
      <c r="AM18" s="35"/>
      <c r="AN18" s="35"/>
      <c r="AO18" s="35"/>
      <c r="AP18" s="35"/>
      <c r="AQ18" s="69"/>
      <c r="AR18" s="35"/>
      <c r="AS18" s="35"/>
      <c r="AT18" s="35"/>
      <c r="AU18" s="35"/>
      <c r="AV18" s="35"/>
      <c r="AW18" s="35"/>
      <c r="AX18" s="35"/>
    </row>
    <row r="19" spans="1:50" ht="12.75" hidden="1">
      <c r="A19" s="15" t="s">
        <v>0</v>
      </c>
      <c r="B19" s="15" t="s">
        <v>1</v>
      </c>
      <c r="C19" s="15" t="s">
        <v>5</v>
      </c>
      <c r="D19" s="15" t="s">
        <v>4</v>
      </c>
      <c r="E19" s="15"/>
      <c r="F19" s="15" t="s">
        <v>6</v>
      </c>
      <c r="G19" s="23" t="s">
        <v>304</v>
      </c>
      <c r="H19" s="15"/>
      <c r="I19" s="15"/>
      <c r="J19" s="15"/>
      <c r="K19" s="15" t="s">
        <v>265</v>
      </c>
      <c r="L19" s="15"/>
      <c r="M19" s="15" t="s">
        <v>263</v>
      </c>
      <c r="N19" s="15" t="s">
        <v>262</v>
      </c>
      <c r="O19" s="15" t="s">
        <v>267</v>
      </c>
      <c r="P19" s="15" t="s">
        <v>268</v>
      </c>
      <c r="Q19" s="15"/>
      <c r="R19" s="15" t="s">
        <v>269</v>
      </c>
      <c r="S19" s="50" t="s">
        <v>270</v>
      </c>
      <c r="T19" s="50"/>
      <c r="U19" s="15" t="s">
        <v>271</v>
      </c>
      <c r="V19" s="15"/>
      <c r="W19" s="15" t="s">
        <v>276</v>
      </c>
      <c r="X19" s="15" t="s">
        <v>277</v>
      </c>
      <c r="Y19" s="15"/>
      <c r="Z19" s="15"/>
      <c r="AA19" s="15"/>
      <c r="AB19" s="15"/>
      <c r="AC19" s="15" t="s">
        <v>296</v>
      </c>
      <c r="AD19" s="15" t="s">
        <v>297</v>
      </c>
      <c r="AE19" s="15" t="s">
        <v>298</v>
      </c>
      <c r="AF19" s="15"/>
      <c r="AG19" s="15" t="s">
        <v>295</v>
      </c>
      <c r="AH19" s="15"/>
      <c r="AJ19" s="15" t="s">
        <v>278</v>
      </c>
      <c r="AK19" s="15" t="s">
        <v>287</v>
      </c>
      <c r="AL19" s="15" t="s">
        <v>288</v>
      </c>
      <c r="AM19" s="15" t="s">
        <v>289</v>
      </c>
      <c r="AN19" s="15" t="s">
        <v>290</v>
      </c>
      <c r="AO19" s="15" t="s">
        <v>291</v>
      </c>
      <c r="AP19" s="15" t="s">
        <v>280</v>
      </c>
      <c r="AQ19" s="70" t="s">
        <v>256</v>
      </c>
      <c r="AR19" s="15"/>
      <c r="AS19" s="15" t="s">
        <v>300</v>
      </c>
      <c r="AT19" s="15"/>
      <c r="AU19" s="15" t="s">
        <v>301</v>
      </c>
      <c r="AV19" s="15" t="s">
        <v>302</v>
      </c>
      <c r="AW19" s="15"/>
      <c r="AX19" s="15"/>
    </row>
    <row r="20" spans="1:52" ht="12.75">
      <c r="A20" s="1">
        <v>2700</v>
      </c>
      <c r="B20" s="36" t="s">
        <v>63</v>
      </c>
      <c r="C20" s="36">
        <v>161.76</v>
      </c>
      <c r="D20" s="36">
        <v>224.26</v>
      </c>
      <c r="E20" s="23"/>
      <c r="F20" s="23">
        <v>0.05586413491888331</v>
      </c>
      <c r="G20" s="23">
        <v>0.04618540432571572</v>
      </c>
      <c r="H20" s="23"/>
      <c r="I20" s="23">
        <v>0.028642812527884358</v>
      </c>
      <c r="J20" s="23"/>
      <c r="K20" s="36">
        <v>254.99551</v>
      </c>
      <c r="L20" s="36"/>
      <c r="M20" s="23">
        <v>0.29809574186723076</v>
      </c>
      <c r="N20" s="23">
        <v>0.10868766270226125</v>
      </c>
      <c r="O20" s="23">
        <v>0.3241206030150754</v>
      </c>
      <c r="P20" s="23">
        <v>0.0440032267298134</v>
      </c>
      <c r="Q20" s="23"/>
      <c r="R20" s="23">
        <v>0.11674727936391528</v>
      </c>
      <c r="S20" s="36">
        <v>3638.1971396101267</v>
      </c>
      <c r="T20" s="36"/>
      <c r="U20" s="36">
        <v>440.89</v>
      </c>
      <c r="V20" s="36"/>
      <c r="W20" s="23">
        <v>0.2792</v>
      </c>
      <c r="X20" s="23">
        <v>0.0309</v>
      </c>
      <c r="Y20" s="23"/>
      <c r="Z20" s="23">
        <v>0.3297654263324511</v>
      </c>
      <c r="AA20" s="23">
        <v>0.2576731629123429</v>
      </c>
      <c r="AB20" s="23"/>
      <c r="AC20" s="23">
        <v>0.26495926859286173</v>
      </c>
      <c r="AD20" s="23">
        <v>0.1605813749047647</v>
      </c>
      <c r="AE20" s="23">
        <v>0.10437789368809702</v>
      </c>
      <c r="AF20" s="23"/>
      <c r="AG20" s="23">
        <v>0.12149094532028365</v>
      </c>
      <c r="AH20" s="23">
        <v>0.0968622100954979</v>
      </c>
      <c r="AJ20" s="23">
        <v>0.124800849707913</v>
      </c>
      <c r="AK20" s="23">
        <v>0.1736</v>
      </c>
      <c r="AL20" s="23">
        <v>0.0973</v>
      </c>
      <c r="AM20" s="23">
        <v>0.1167</v>
      </c>
      <c r="AN20" s="23">
        <v>0.216710366351545</v>
      </c>
      <c r="AO20" s="23">
        <v>0.1771</v>
      </c>
      <c r="AP20" s="23">
        <v>0.211</v>
      </c>
      <c r="AQ20" s="81">
        <v>0.0072</v>
      </c>
      <c r="AR20" s="23"/>
      <c r="AS20" s="23">
        <v>0.167627407310363</v>
      </c>
      <c r="AT20" s="23"/>
      <c r="AU20" s="23">
        <v>0.4677339378054827</v>
      </c>
      <c r="AV20" s="23">
        <v>0.13260607777856484</v>
      </c>
      <c r="AW20" s="23"/>
      <c r="AX20" s="21">
        <v>64.9</v>
      </c>
      <c r="AZ20">
        <f aca="true" t="shared" si="2" ref="AZ20:AZ83">G20*D20</f>
        <v>10.357538774085006</v>
      </c>
    </row>
    <row r="21" spans="1:52" ht="12.75">
      <c r="A21" s="1">
        <v>4120</v>
      </c>
      <c r="B21" s="36" t="s">
        <v>7</v>
      </c>
      <c r="C21" s="36">
        <v>746.42</v>
      </c>
      <c r="D21" s="36">
        <v>979.7</v>
      </c>
      <c r="E21" s="23"/>
      <c r="F21" s="23">
        <v>0.04631941372521675</v>
      </c>
      <c r="G21" s="23">
        <v>0.03410945252329811</v>
      </c>
      <c r="H21" s="23"/>
      <c r="I21" s="23">
        <v>0.023901901125155705</v>
      </c>
      <c r="J21" s="23"/>
      <c r="K21" s="36">
        <v>175.27477</v>
      </c>
      <c r="L21" s="36"/>
      <c r="M21" s="23">
        <v>0.7437646245479685</v>
      </c>
      <c r="N21" s="23">
        <v>0.1532177843496379</v>
      </c>
      <c r="O21" s="23">
        <v>0.27704818253102226</v>
      </c>
      <c r="P21" s="23">
        <v>0.0144340942233862</v>
      </c>
      <c r="Q21" s="23"/>
      <c r="R21" s="23">
        <v>0.1171375574847205</v>
      </c>
      <c r="S21" s="36">
        <v>3343.750864492264</v>
      </c>
      <c r="T21" s="36"/>
      <c r="U21" s="36">
        <v>1563.28</v>
      </c>
      <c r="V21" s="36"/>
      <c r="W21" s="23">
        <v>0.3232</v>
      </c>
      <c r="X21" s="23">
        <v>0.043</v>
      </c>
      <c r="Y21" s="23"/>
      <c r="Z21" s="23">
        <v>0.3928767477154574</v>
      </c>
      <c r="AA21" s="23">
        <v>0.23943458659974684</v>
      </c>
      <c r="AB21" s="23"/>
      <c r="AC21" s="23">
        <v>0.3415442918048318</v>
      </c>
      <c r="AD21" s="23">
        <v>0.14752092215379756</v>
      </c>
      <c r="AE21" s="23">
        <v>0.19402336965103426</v>
      </c>
      <c r="AF21" s="23"/>
      <c r="AG21" s="23">
        <v>0.04604847623559135</v>
      </c>
      <c r="AH21" s="23">
        <v>0.179204279505182</v>
      </c>
      <c r="AJ21" s="23">
        <v>0.0716354609190077</v>
      </c>
      <c r="AK21" s="23">
        <v>0.3239</v>
      </c>
      <c r="AL21" s="23">
        <v>0.1107</v>
      </c>
      <c r="AM21" s="23">
        <v>0.0451</v>
      </c>
      <c r="AN21" s="23">
        <v>0.302800134588641</v>
      </c>
      <c r="AO21" s="23">
        <v>0.2076</v>
      </c>
      <c r="AP21" s="23">
        <v>0.1639</v>
      </c>
      <c r="AQ21" s="81">
        <v>0.0049</v>
      </c>
      <c r="AR21" s="23"/>
      <c r="AS21" s="23">
        <v>0.172976706222139</v>
      </c>
      <c r="AT21" s="23"/>
      <c r="AU21" s="23">
        <v>0.426800606520091</v>
      </c>
      <c r="AV21" s="23">
        <v>0.09806671721000758</v>
      </c>
      <c r="AW21" s="23"/>
      <c r="AX21" s="21">
        <v>47</v>
      </c>
      <c r="AZ21">
        <f t="shared" si="2"/>
        <v>33.417030637075165</v>
      </c>
    </row>
    <row r="22" spans="1:52" ht="12.75">
      <c r="A22" s="1">
        <v>5345</v>
      </c>
      <c r="B22" s="36" t="s">
        <v>64</v>
      </c>
      <c r="C22" s="36">
        <v>103.09</v>
      </c>
      <c r="D22" s="36">
        <v>134.96</v>
      </c>
      <c r="E22" s="23"/>
      <c r="F22" s="23">
        <v>0.045828652130108116</v>
      </c>
      <c r="G22" s="23">
        <v>0.034373940247781176</v>
      </c>
      <c r="H22" s="23"/>
      <c r="I22" s="23">
        <v>0.019497368225961896</v>
      </c>
      <c r="J22" s="23"/>
      <c r="K22" s="36">
        <v>243.90754</v>
      </c>
      <c r="L22" s="36"/>
      <c r="M22" s="23">
        <v>0.5348412445577149</v>
      </c>
      <c r="N22" s="23">
        <v>0.1914746543778802</v>
      </c>
      <c r="O22" s="23">
        <v>0.42081305917438394</v>
      </c>
      <c r="P22" s="23">
        <v>0.102883797342095</v>
      </c>
      <c r="Q22" s="23"/>
      <c r="R22" s="23">
        <v>0.10180400117193969</v>
      </c>
      <c r="S22" s="36">
        <v>4259.794180620808</v>
      </c>
      <c r="T22" s="36"/>
      <c r="U22" s="36">
        <v>251.38</v>
      </c>
      <c r="V22" s="36"/>
      <c r="W22" s="23">
        <v>0.3305</v>
      </c>
      <c r="X22" s="23">
        <v>0.0618</v>
      </c>
      <c r="Y22" s="23"/>
      <c r="Z22" s="23">
        <v>0.3543576998885937</v>
      </c>
      <c r="AA22" s="23">
        <v>0.2778848962898043</v>
      </c>
      <c r="AB22" s="23"/>
      <c r="AC22" s="23">
        <v>0.3489675516224189</v>
      </c>
      <c r="AD22" s="23">
        <v>0.12733529990167158</v>
      </c>
      <c r="AE22" s="23">
        <v>0.2216322517207473</v>
      </c>
      <c r="AF22" s="23"/>
      <c r="AG22" s="23">
        <v>0.08161258603736479</v>
      </c>
      <c r="AH22" s="23">
        <v>0.128654970760234</v>
      </c>
      <c r="AJ22" s="23">
        <v>0.154539246557153</v>
      </c>
      <c r="AK22" s="23">
        <v>0.259</v>
      </c>
      <c r="AL22" s="23">
        <v>0.1026</v>
      </c>
      <c r="AM22" s="23">
        <v>0.1046</v>
      </c>
      <c r="AN22" s="23">
        <v>0.228119517696528</v>
      </c>
      <c r="AO22" s="23">
        <v>0.1825</v>
      </c>
      <c r="AP22" s="23">
        <v>0.2792</v>
      </c>
      <c r="AQ22" s="81">
        <v>0.0091</v>
      </c>
      <c r="AR22" s="23"/>
      <c r="AS22" s="23">
        <v>0.207281536355019</v>
      </c>
      <c r="AT22" s="23"/>
      <c r="AU22" s="23">
        <v>0.4906123450730151</v>
      </c>
      <c r="AV22" s="23">
        <v>0.11375628911522886</v>
      </c>
      <c r="AW22" s="23"/>
      <c r="AX22" s="21"/>
      <c r="AZ22">
        <f t="shared" si="2"/>
        <v>4.639106975840548</v>
      </c>
    </row>
    <row r="23" spans="1:52" ht="12.75">
      <c r="A23" s="1">
        <v>2710</v>
      </c>
      <c r="B23" s="36" t="s">
        <v>65</v>
      </c>
      <c r="C23" s="36">
        <v>102.05</v>
      </c>
      <c r="D23" s="36">
        <v>130.78</v>
      </c>
      <c r="E23" s="23"/>
      <c r="F23" s="23">
        <v>0.04219548115300187</v>
      </c>
      <c r="G23" s="23">
        <v>0.03267989728592635</v>
      </c>
      <c r="H23" s="23"/>
      <c r="I23" s="23">
        <v>0.04075858377303663</v>
      </c>
      <c r="J23" s="23"/>
      <c r="K23" s="36">
        <v>218.47620999999998</v>
      </c>
      <c r="L23" s="36"/>
      <c r="M23" s="23">
        <v>0.2240940331146517</v>
      </c>
      <c r="N23" s="23">
        <v>0.06683302929129521</v>
      </c>
      <c r="O23" s="23">
        <v>0.19441726322294897</v>
      </c>
      <c r="P23" s="23">
        <v>0.0543150271575136</v>
      </c>
      <c r="Q23" s="23"/>
      <c r="R23" s="23">
        <v>0.10871367820075561</v>
      </c>
      <c r="S23" s="36">
        <v>3384.395143517075</v>
      </c>
      <c r="T23" s="36"/>
      <c r="U23" s="36">
        <v>319.43</v>
      </c>
      <c r="V23" s="36"/>
      <c r="W23" s="23">
        <v>0.2539</v>
      </c>
      <c r="X23" s="23">
        <v>0.0218</v>
      </c>
      <c r="Y23" s="23"/>
      <c r="Z23" s="23">
        <v>0.28817624916968043</v>
      </c>
      <c r="AA23" s="23">
        <v>0.23123027619443698</v>
      </c>
      <c r="AB23" s="23"/>
      <c r="AC23" s="23">
        <v>0.26426066877619087</v>
      </c>
      <c r="AD23" s="23">
        <v>0.1691610365175746</v>
      </c>
      <c r="AE23" s="23">
        <v>0.09509963225861626</v>
      </c>
      <c r="AF23" s="23"/>
      <c r="AG23" s="23">
        <v>0.15436585991618917</v>
      </c>
      <c r="AH23" s="23">
        <v>0.0960415314730694</v>
      </c>
      <c r="AJ23" s="23">
        <v>0.12327768123138</v>
      </c>
      <c r="AK23" s="23">
        <v>0.2045</v>
      </c>
      <c r="AL23" s="23">
        <v>0.1158</v>
      </c>
      <c r="AM23" s="23">
        <v>0.1183</v>
      </c>
      <c r="AN23" s="23">
        <v>0.210987834428005</v>
      </c>
      <c r="AO23" s="23">
        <v>0.1917</v>
      </c>
      <c r="AP23" s="23">
        <v>0.1974</v>
      </c>
      <c r="AQ23" s="81">
        <v>0.0065</v>
      </c>
      <c r="AR23" s="23"/>
      <c r="AS23" s="23">
        <v>0.145914837207799</v>
      </c>
      <c r="AT23" s="23"/>
      <c r="AU23" s="23">
        <v>0.5056876127716325</v>
      </c>
      <c r="AV23" s="23">
        <v>0.13516905938652232</v>
      </c>
      <c r="AW23" s="23"/>
      <c r="AX23" s="21">
        <v>64.9</v>
      </c>
      <c r="AZ23">
        <f t="shared" si="2"/>
        <v>4.273876967053448</v>
      </c>
    </row>
    <row r="24" spans="1:52" ht="12.75">
      <c r="A24" s="1">
        <v>9360</v>
      </c>
      <c r="B24" s="36" t="s">
        <v>167</v>
      </c>
      <c r="C24" s="36">
        <v>52.3</v>
      </c>
      <c r="D24" s="36">
        <v>66.46</v>
      </c>
      <c r="E24" s="23"/>
      <c r="F24" s="23">
        <v>0.04021941926936301</v>
      </c>
      <c r="G24" s="23">
        <v>0.031514708567688565</v>
      </c>
      <c r="H24" s="23"/>
      <c r="I24" s="23">
        <v>0.03531542408693027</v>
      </c>
      <c r="J24" s="23"/>
      <c r="K24" s="36">
        <v>121.52102000000001</v>
      </c>
      <c r="L24" s="36"/>
      <c r="M24" s="23">
        <v>0.5930382466695316</v>
      </c>
      <c r="N24" s="23">
        <v>0.048224313249354986</v>
      </c>
      <c r="O24" s="23">
        <v>0.1088906372934697</v>
      </c>
      <c r="P24" s="23">
        <v>0.0750422112438247</v>
      </c>
      <c r="Q24" s="23"/>
      <c r="R24" s="23">
        <v>0.11290581020722922</v>
      </c>
      <c r="S24" s="36">
        <v>2055.969269092737</v>
      </c>
      <c r="T24" s="36"/>
      <c r="U24" s="36">
        <v>160.03</v>
      </c>
      <c r="V24" s="36"/>
      <c r="W24" s="23">
        <v>0.2649</v>
      </c>
      <c r="X24" s="23">
        <v>0.0515</v>
      </c>
      <c r="Y24" s="23"/>
      <c r="Z24" s="23">
        <v>0.26914945519596684</v>
      </c>
      <c r="AA24" s="23">
        <v>0.27592580789087895</v>
      </c>
      <c r="AB24" s="23"/>
      <c r="AC24" s="23">
        <v>0.2345360824742268</v>
      </c>
      <c r="AD24" s="23">
        <v>0.2674684994272623</v>
      </c>
      <c r="AE24" s="23">
        <v>-0.032932416953035504</v>
      </c>
      <c r="AF24" s="23"/>
      <c r="AG24" s="23">
        <v>0.19644902634593356</v>
      </c>
      <c r="AH24" s="23">
        <v>0.133995037220844</v>
      </c>
      <c r="AJ24" s="23">
        <v>0.0798366285331112</v>
      </c>
      <c r="AK24" s="23">
        <v>0.5474</v>
      </c>
      <c r="AL24" s="23">
        <v>0.1923</v>
      </c>
      <c r="AM24" s="23">
        <v>0.0664</v>
      </c>
      <c r="AN24" s="23">
        <v>0.264057090722758</v>
      </c>
      <c r="AO24" s="23">
        <v>0.3419</v>
      </c>
      <c r="AP24" s="23">
        <v>0.1184</v>
      </c>
      <c r="AQ24" s="81">
        <v>0.0038</v>
      </c>
      <c r="AR24" s="23"/>
      <c r="AS24" s="23">
        <v>0.096681953061775</v>
      </c>
      <c r="AT24" s="23"/>
      <c r="AU24" s="23">
        <v>0.5031963470319635</v>
      </c>
      <c r="AV24" s="23">
        <v>0.15993150684931506</v>
      </c>
      <c r="AW24" s="23"/>
      <c r="AX24" s="21">
        <v>58.1</v>
      </c>
      <c r="AZ24">
        <f t="shared" si="2"/>
        <v>2.094467531408582</v>
      </c>
    </row>
    <row r="25" spans="1:52" ht="12.75">
      <c r="A25" s="1">
        <v>4880</v>
      </c>
      <c r="B25" s="36" t="s">
        <v>66</v>
      </c>
      <c r="C25" s="36">
        <v>162.84</v>
      </c>
      <c r="D25" s="36">
        <v>204.66</v>
      </c>
      <c r="E25" s="23"/>
      <c r="F25" s="23">
        <v>0.03946550446527741</v>
      </c>
      <c r="G25" s="23">
        <v>0.0276370935589918</v>
      </c>
      <c r="H25" s="23"/>
      <c r="I25" s="23">
        <v>0.059247358940655276</v>
      </c>
      <c r="J25" s="23"/>
      <c r="K25" s="36">
        <v>84.53827</v>
      </c>
      <c r="L25" s="36"/>
      <c r="M25" s="23">
        <v>0.5023237679351213</v>
      </c>
      <c r="N25" s="23">
        <v>0.06706454193072048</v>
      </c>
      <c r="O25" s="23">
        <v>0.06691131498470948</v>
      </c>
      <c r="P25" s="23">
        <v>0.0770092285637488</v>
      </c>
      <c r="Q25" s="23"/>
      <c r="R25" s="23">
        <v>0.11270898234858656</v>
      </c>
      <c r="S25" s="36">
        <v>1621.3446840105214</v>
      </c>
      <c r="T25" s="36"/>
      <c r="U25" s="36">
        <v>569.46</v>
      </c>
      <c r="V25" s="36"/>
      <c r="W25" s="23">
        <v>0.1312</v>
      </c>
      <c r="X25" s="23">
        <v>0.0447</v>
      </c>
      <c r="Y25" s="23"/>
      <c r="Z25" s="23">
        <v>0.15561877435236962</v>
      </c>
      <c r="AA25" s="23">
        <v>0.12766024430172523</v>
      </c>
      <c r="AB25" s="23"/>
      <c r="AC25" s="23">
        <v>0.15165876777251186</v>
      </c>
      <c r="AD25" s="23">
        <v>0.14767497767703827</v>
      </c>
      <c r="AE25" s="23">
        <v>0.003983790095473588</v>
      </c>
      <c r="AF25" s="23"/>
      <c r="AG25" s="23">
        <v>0.5422075692011814</v>
      </c>
      <c r="AH25" s="23">
        <v>0.235509904622157</v>
      </c>
      <c r="AJ25" s="23">
        <v>0.110076004463666</v>
      </c>
      <c r="AK25" s="23">
        <v>0.891</v>
      </c>
      <c r="AL25" s="23">
        <v>0.3587</v>
      </c>
      <c r="AM25" s="23">
        <v>0.0422</v>
      </c>
      <c r="AN25" s="23">
        <v>0.293000598809756</v>
      </c>
      <c r="AO25" s="23">
        <v>0.4955</v>
      </c>
      <c r="AP25" s="23">
        <v>0.1291</v>
      </c>
      <c r="AQ25" s="81">
        <v>0.0042</v>
      </c>
      <c r="AR25" s="23"/>
      <c r="AS25" s="23">
        <v>0.130117080461679</v>
      </c>
      <c r="AT25" s="23"/>
      <c r="AU25" s="23">
        <v>0.5172457295687937</v>
      </c>
      <c r="AV25" s="23">
        <v>0.09181742487321172</v>
      </c>
      <c r="AW25" s="23"/>
      <c r="AX25" s="21"/>
      <c r="AZ25">
        <f t="shared" si="2"/>
        <v>5.6562075677832615</v>
      </c>
    </row>
    <row r="26" spans="1:52" ht="12.75">
      <c r="A26" s="1">
        <v>5790</v>
      </c>
      <c r="B26" s="36" t="s">
        <v>67</v>
      </c>
      <c r="C26" s="36">
        <v>83.25</v>
      </c>
      <c r="D26" s="36">
        <v>103.26</v>
      </c>
      <c r="E26" s="23"/>
      <c r="F26" s="23">
        <v>0.03646885387706367</v>
      </c>
      <c r="G26" s="23">
        <v>0.031883787848923095</v>
      </c>
      <c r="H26" s="23"/>
      <c r="I26" s="23">
        <v>0.1053192520104641</v>
      </c>
      <c r="J26" s="23"/>
      <c r="K26" s="36">
        <v>229.98647</v>
      </c>
      <c r="L26" s="36"/>
      <c r="M26" s="23">
        <v>0.29706037855556744</v>
      </c>
      <c r="N26" s="23">
        <v>0.06741685096049607</v>
      </c>
      <c r="O26" s="23">
        <v>0.07377629124589953</v>
      </c>
      <c r="P26" s="23">
        <v>0.256850600600601</v>
      </c>
      <c r="Q26" s="23"/>
      <c r="R26" s="23">
        <v>0.09355527269943407</v>
      </c>
      <c r="S26" s="36">
        <v>2173.6518886061617</v>
      </c>
      <c r="T26" s="36"/>
      <c r="U26" s="36">
        <v>258.92</v>
      </c>
      <c r="V26" s="36"/>
      <c r="W26" s="23">
        <v>0.2695</v>
      </c>
      <c r="X26" s="23">
        <v>0.0123</v>
      </c>
      <c r="Y26" s="23"/>
      <c r="Z26" s="23">
        <v>0.27942762795817283</v>
      </c>
      <c r="AA26" s="23">
        <v>0.22069536896837413</v>
      </c>
      <c r="AB26" s="23"/>
      <c r="AC26" s="23">
        <v>0.24679582712369597</v>
      </c>
      <c r="AD26" s="23">
        <v>0.22280178837555886</v>
      </c>
      <c r="AE26" s="23">
        <v>0.023994038748137103</v>
      </c>
      <c r="AF26" s="23"/>
      <c r="AG26" s="23">
        <v>0.26557377049180325</v>
      </c>
      <c r="AH26" s="23">
        <v>0.0864928909952607</v>
      </c>
      <c r="AJ26" s="23">
        <v>0.11317278723231</v>
      </c>
      <c r="AK26" s="23">
        <v>0.1875</v>
      </c>
      <c r="AL26" s="23">
        <v>0.1308</v>
      </c>
      <c r="AM26" s="23">
        <v>0.1092</v>
      </c>
      <c r="AN26" s="23">
        <v>0.214185295617111</v>
      </c>
      <c r="AO26" s="23">
        <v>0.218</v>
      </c>
      <c r="AP26" s="23">
        <v>0.1369</v>
      </c>
      <c r="AQ26" s="81">
        <v>0.0048</v>
      </c>
      <c r="AR26" s="23"/>
      <c r="AS26" s="23">
        <v>0.120903186829784</v>
      </c>
      <c r="AT26" s="23"/>
      <c r="AU26" s="23">
        <v>0.44846970643347905</v>
      </c>
      <c r="AV26" s="23">
        <v>0.1412658754944826</v>
      </c>
      <c r="AW26" s="23"/>
      <c r="AX26" s="21"/>
      <c r="AZ26">
        <f t="shared" si="2"/>
        <v>3.2923199332797988</v>
      </c>
    </row>
    <row r="27" spans="1:52" ht="12.75">
      <c r="A27" s="1">
        <v>2190</v>
      </c>
      <c r="B27" s="36" t="s">
        <v>168</v>
      </c>
      <c r="C27" s="36">
        <v>50.13</v>
      </c>
      <c r="D27" s="36">
        <v>62.15</v>
      </c>
      <c r="E27" s="23"/>
      <c r="F27" s="23">
        <v>0.036443400928171554</v>
      </c>
      <c r="G27" s="23">
        <v>0.029840892494390925</v>
      </c>
      <c r="H27" s="23"/>
      <c r="I27" s="23">
        <v>0.09414225941422594</v>
      </c>
      <c r="J27" s="23"/>
      <c r="K27" s="36">
        <v>129.80293</v>
      </c>
      <c r="L27" s="36"/>
      <c r="M27" s="23">
        <v>0.1987888862502969</v>
      </c>
      <c r="N27" s="23">
        <v>0.039090457256461236</v>
      </c>
      <c r="O27" s="23">
        <v>0.09366391184573003</v>
      </c>
      <c r="P27" s="23">
        <v>0.333588370313695</v>
      </c>
      <c r="Q27" s="23"/>
      <c r="R27" s="23">
        <v>0.12249822081251946</v>
      </c>
      <c r="S27" s="36">
        <v>3000.4276566414983</v>
      </c>
      <c r="T27" s="36"/>
      <c r="U27" s="36">
        <v>126.7</v>
      </c>
      <c r="V27" s="36"/>
      <c r="W27" s="23">
        <v>0.2002</v>
      </c>
      <c r="X27" s="23">
        <v>0.0204</v>
      </c>
      <c r="Y27" s="23"/>
      <c r="Z27" s="23">
        <v>0.2466423331797725</v>
      </c>
      <c r="AA27" s="23">
        <v>0.07841682127396413</v>
      </c>
      <c r="AB27" s="23"/>
      <c r="AC27" s="23">
        <v>0.18320200573065903</v>
      </c>
      <c r="AD27" s="23">
        <v>0.2390759312320917</v>
      </c>
      <c r="AE27" s="23">
        <v>-0.055873925501432664</v>
      </c>
      <c r="AF27" s="23"/>
      <c r="AG27" s="23">
        <v>0.2704154727793696</v>
      </c>
      <c r="AH27" s="23">
        <v>0.0861313868613139</v>
      </c>
      <c r="AJ27" s="23">
        <v>0.082010536315744</v>
      </c>
      <c r="AK27" s="23">
        <v>0.2616</v>
      </c>
      <c r="AL27" s="23">
        <v>0.1066</v>
      </c>
      <c r="AM27" s="23">
        <v>0.0499</v>
      </c>
      <c r="AN27" s="23">
        <v>0.286968120792126</v>
      </c>
      <c r="AO27" s="23">
        <v>0.2058</v>
      </c>
      <c r="AP27" s="23">
        <v>0.1864</v>
      </c>
      <c r="AQ27" s="81">
        <v>0.0064</v>
      </c>
      <c r="AR27" s="23"/>
      <c r="AS27" s="23">
        <v>0.201213049110823</v>
      </c>
      <c r="AT27" s="23"/>
      <c r="AU27" s="23">
        <v>0.6045283904270295</v>
      </c>
      <c r="AV27" s="23">
        <v>0.07461285781323322</v>
      </c>
      <c r="AW27" s="23"/>
      <c r="AX27" s="21"/>
      <c r="AZ27">
        <f t="shared" si="2"/>
        <v>1.854611468526396</v>
      </c>
    </row>
    <row r="28" spans="1:52" ht="12.75">
      <c r="A28" s="1">
        <v>2580</v>
      </c>
      <c r="B28" s="36" t="s">
        <v>68</v>
      </c>
      <c r="C28" s="36">
        <v>150.06</v>
      </c>
      <c r="D28" s="36">
        <v>185.55</v>
      </c>
      <c r="E28" s="23"/>
      <c r="F28" s="23">
        <v>0.03604281855482094</v>
      </c>
      <c r="G28" s="23">
        <v>0.03404122558752931</v>
      </c>
      <c r="H28" s="23"/>
      <c r="I28" s="23">
        <v>0.17507274490785646</v>
      </c>
      <c r="J28" s="23"/>
      <c r="K28" s="36">
        <v>161.97684</v>
      </c>
      <c r="L28" s="36"/>
      <c r="M28" s="23">
        <v>0.44848518977362284</v>
      </c>
      <c r="N28" s="23">
        <v>0.06526280323450134</v>
      </c>
      <c r="O28" s="23">
        <v>0.20902885332415533</v>
      </c>
      <c r="P28" s="23">
        <v>0.201571979091152</v>
      </c>
      <c r="Q28" s="23"/>
      <c r="R28" s="23">
        <v>0.11800866656984815</v>
      </c>
      <c r="S28" s="36">
        <v>2907.802263340503</v>
      </c>
      <c r="T28" s="36"/>
      <c r="U28" s="36">
        <v>311.12</v>
      </c>
      <c r="V28" s="36"/>
      <c r="W28" s="23">
        <v>0.2685</v>
      </c>
      <c r="X28" s="23">
        <v>0.0288</v>
      </c>
      <c r="Y28" s="23"/>
      <c r="Z28" s="23">
        <v>0.30403950867418006</v>
      </c>
      <c r="AA28" s="23">
        <v>0.10840029218407597</v>
      </c>
      <c r="AB28" s="23"/>
      <c r="AC28" s="23">
        <v>0.28691649284327125</v>
      </c>
      <c r="AD28" s="23">
        <v>0.22621017046680572</v>
      </c>
      <c r="AE28" s="23">
        <v>0.06070632237646553</v>
      </c>
      <c r="AF28" s="23"/>
      <c r="AG28" s="23">
        <v>0.316766165575775</v>
      </c>
      <c r="AH28" s="23">
        <v>0.0653357531760436</v>
      </c>
      <c r="AJ28" s="23">
        <v>0.0947781466948385</v>
      </c>
      <c r="AK28" s="23">
        <v>0.1309</v>
      </c>
      <c r="AL28" s="23">
        <v>0.1234</v>
      </c>
      <c r="AM28" s="23">
        <v>0.0543</v>
      </c>
      <c r="AN28" s="23">
        <v>0.315301763622513</v>
      </c>
      <c r="AO28" s="23">
        <v>0.2002</v>
      </c>
      <c r="AP28" s="23">
        <v>0.2237</v>
      </c>
      <c r="AQ28" s="81">
        <v>0.0122</v>
      </c>
      <c r="AR28" s="23"/>
      <c r="AS28" s="23">
        <v>0.258565877781703</v>
      </c>
      <c r="AT28" s="23"/>
      <c r="AU28" s="23">
        <v>0.5625447929874855</v>
      </c>
      <c r="AV28" s="23">
        <v>0.2392083356304096</v>
      </c>
      <c r="AW28" s="23"/>
      <c r="AX28" s="21"/>
      <c r="AZ28">
        <f t="shared" si="2"/>
        <v>6.316349407766064</v>
      </c>
    </row>
    <row r="29" spans="1:52" ht="12.75">
      <c r="A29" s="1">
        <v>4080</v>
      </c>
      <c r="B29" s="36" t="s">
        <v>169</v>
      </c>
      <c r="C29" s="36">
        <v>69.02</v>
      </c>
      <c r="D29" s="36">
        <v>84.51</v>
      </c>
      <c r="E29" s="23"/>
      <c r="F29" s="23">
        <v>0.03440301128443868</v>
      </c>
      <c r="G29" s="23">
        <v>0.023206442393032045</v>
      </c>
      <c r="H29" s="23"/>
      <c r="I29" s="23">
        <v>0.021170904790065052</v>
      </c>
      <c r="J29" s="23"/>
      <c r="K29" s="36">
        <v>100.98749000000001</v>
      </c>
      <c r="L29" s="36"/>
      <c r="M29" s="23">
        <v>0.484032258064516</v>
      </c>
      <c r="N29" s="23">
        <v>0.05792082163969666</v>
      </c>
      <c r="O29" s="23">
        <v>0.20680412371134022</v>
      </c>
      <c r="P29" s="23">
        <v>0.0258725896997803</v>
      </c>
      <c r="Q29" s="23"/>
      <c r="R29" s="23">
        <v>0.1368933059600068</v>
      </c>
      <c r="S29" s="36">
        <v>2203.1385942431266</v>
      </c>
      <c r="T29" s="36"/>
      <c r="U29" s="36">
        <v>193.12</v>
      </c>
      <c r="V29" s="36"/>
      <c r="W29" s="23">
        <v>0.1258</v>
      </c>
      <c r="X29" s="23">
        <v>0.0546</v>
      </c>
      <c r="Y29" s="23"/>
      <c r="Z29" s="23">
        <v>0.1478573917082801</v>
      </c>
      <c r="AA29" s="23">
        <v>0.06106683016554261</v>
      </c>
      <c r="AB29" s="23"/>
      <c r="AC29" s="23">
        <v>0.1529808773903262</v>
      </c>
      <c r="AD29" s="23">
        <v>0.2047244094488189</v>
      </c>
      <c r="AE29" s="23">
        <v>-0.05174353205849269</v>
      </c>
      <c r="AF29" s="23"/>
      <c r="AG29" s="23">
        <v>0.5853018372703412</v>
      </c>
      <c r="AH29" s="23">
        <v>0.300202839756592</v>
      </c>
      <c r="AJ29" s="23">
        <v>0.115109178682183</v>
      </c>
      <c r="AK29" s="23">
        <v>0.9482</v>
      </c>
      <c r="AL29" s="23">
        <v>0.3117</v>
      </c>
      <c r="AM29" s="23">
        <v>0.0327</v>
      </c>
      <c r="AN29" s="23">
        <v>0.307678764686693</v>
      </c>
      <c r="AO29" s="23">
        <v>0.4701</v>
      </c>
      <c r="AP29" s="23">
        <v>0.1393</v>
      </c>
      <c r="AQ29" s="81">
        <v>0.0035</v>
      </c>
      <c r="AR29" s="23"/>
      <c r="AS29" s="23">
        <v>0.145107595153928</v>
      </c>
      <c r="AT29" s="23"/>
      <c r="AU29" s="23">
        <v>0.5425742574257426</v>
      </c>
      <c r="AV29" s="23">
        <v>0.11639163916391639</v>
      </c>
      <c r="AW29" s="23"/>
      <c r="AX29" s="21"/>
      <c r="AZ29">
        <f t="shared" si="2"/>
        <v>1.9611764466351382</v>
      </c>
    </row>
    <row r="30" spans="1:52" ht="12.75">
      <c r="A30" s="1">
        <v>2020</v>
      </c>
      <c r="B30" s="36" t="s">
        <v>69</v>
      </c>
      <c r="C30" s="36">
        <v>153.52</v>
      </c>
      <c r="D30" s="36">
        <v>185.96</v>
      </c>
      <c r="E30" s="23"/>
      <c r="F30" s="23">
        <v>0.03253077312508634</v>
      </c>
      <c r="G30" s="23">
        <v>0.023775343644728553</v>
      </c>
      <c r="H30" s="23"/>
      <c r="I30" s="23">
        <v>0.0648282535074988</v>
      </c>
      <c r="J30" s="23"/>
      <c r="K30" s="36">
        <v>156.04259</v>
      </c>
      <c r="L30" s="36"/>
      <c r="M30" s="23">
        <v>0.20490340995973289</v>
      </c>
      <c r="N30" s="23">
        <v>0.05564695763403392</v>
      </c>
      <c r="O30" s="23">
        <v>0.08635859226379201</v>
      </c>
      <c r="P30" s="23">
        <v>0.106221631794531</v>
      </c>
      <c r="Q30" s="23"/>
      <c r="R30" s="23">
        <v>0.11149123525859932</v>
      </c>
      <c r="S30" s="36">
        <v>2699.7222585024538</v>
      </c>
      <c r="T30" s="36"/>
      <c r="U30" s="36">
        <v>493.18</v>
      </c>
      <c r="V30" s="36"/>
      <c r="W30" s="23">
        <v>0.2516</v>
      </c>
      <c r="X30" s="23">
        <v>0.0184</v>
      </c>
      <c r="Y30" s="23"/>
      <c r="Z30" s="23">
        <v>0.3090345973712041</v>
      </c>
      <c r="AA30" s="23">
        <v>0.18198037466547726</v>
      </c>
      <c r="AB30" s="23"/>
      <c r="AC30" s="23">
        <v>0.24510889627168697</v>
      </c>
      <c r="AD30" s="23">
        <v>0.16795865633074936</v>
      </c>
      <c r="AE30" s="23">
        <v>0.07715023994093761</v>
      </c>
      <c r="AF30" s="23"/>
      <c r="AG30" s="23">
        <v>0.18930724744678232</v>
      </c>
      <c r="AH30" s="23">
        <v>0.102948784273151</v>
      </c>
      <c r="AJ30" s="23">
        <v>0.118556651431321</v>
      </c>
      <c r="AK30" s="23">
        <v>0.1681</v>
      </c>
      <c r="AL30" s="23">
        <v>0.1132</v>
      </c>
      <c r="AM30" s="23">
        <v>0.1085</v>
      </c>
      <c r="AN30" s="23">
        <v>0.228872104222639</v>
      </c>
      <c r="AO30" s="23">
        <v>0.1755</v>
      </c>
      <c r="AP30" s="23">
        <v>0.1803</v>
      </c>
      <c r="AQ30" s="81">
        <v>0.0064</v>
      </c>
      <c r="AR30" s="23"/>
      <c r="AS30" s="23">
        <v>0.166446155514586</v>
      </c>
      <c r="AT30" s="23"/>
      <c r="AU30" s="23">
        <v>0.5104370179948586</v>
      </c>
      <c r="AV30" s="23">
        <v>0.13419023136246785</v>
      </c>
      <c r="AW30" s="23"/>
      <c r="AX30" s="21">
        <v>58.4</v>
      </c>
      <c r="AZ30">
        <f t="shared" si="2"/>
        <v>4.421262904173722</v>
      </c>
    </row>
    <row r="31" spans="1:52" ht="12.75">
      <c r="A31" s="1">
        <v>6015</v>
      </c>
      <c r="B31" s="36" t="s">
        <v>170</v>
      </c>
      <c r="C31" s="36">
        <v>60.52</v>
      </c>
      <c r="D31" s="36">
        <v>73.07</v>
      </c>
      <c r="E31" s="23"/>
      <c r="F31" s="23">
        <v>0.03190574736291252</v>
      </c>
      <c r="G31" s="23">
        <v>0.02169871973486126</v>
      </c>
      <c r="H31" s="23"/>
      <c r="I31" s="23">
        <v>0.04228821677843164</v>
      </c>
      <c r="J31" s="23"/>
      <c r="K31" s="36">
        <v>180.71137</v>
      </c>
      <c r="L31" s="36"/>
      <c r="M31" s="23">
        <v>0.18840909090909097</v>
      </c>
      <c r="N31" s="23">
        <v>0.05403940886699508</v>
      </c>
      <c r="O31" s="23">
        <v>0.2501627816121891</v>
      </c>
      <c r="P31" s="23">
        <v>0.157040945959152</v>
      </c>
      <c r="Q31" s="23"/>
      <c r="R31" s="23">
        <v>0.10847180210442868</v>
      </c>
      <c r="S31" s="36">
        <v>2660.3261342731566</v>
      </c>
      <c r="T31" s="36"/>
      <c r="U31" s="36">
        <v>148.22</v>
      </c>
      <c r="V31" s="36"/>
      <c r="W31" s="23">
        <v>0.241</v>
      </c>
      <c r="X31" s="23">
        <v>0.0197</v>
      </c>
      <c r="Y31" s="23"/>
      <c r="Z31" s="23">
        <v>0.3177515935870195</v>
      </c>
      <c r="AA31" s="23">
        <v>0.13367408819197782</v>
      </c>
      <c r="AB31" s="23"/>
      <c r="AC31" s="23">
        <v>0.29464012251148547</v>
      </c>
      <c r="AD31" s="23">
        <v>0.23736600306278713</v>
      </c>
      <c r="AE31" s="23">
        <v>0.05727411944869834</v>
      </c>
      <c r="AF31" s="23"/>
      <c r="AG31" s="23">
        <v>0.23537519142419602</v>
      </c>
      <c r="AH31" s="23">
        <v>0.0717299578059072</v>
      </c>
      <c r="AJ31" s="23">
        <v>0.101290014333493</v>
      </c>
      <c r="AK31" s="23">
        <v>0.1569</v>
      </c>
      <c r="AL31" s="23">
        <v>0.1304</v>
      </c>
      <c r="AM31" s="23">
        <v>0.0531</v>
      </c>
      <c r="AN31" s="23">
        <v>0.278105750352524</v>
      </c>
      <c r="AO31" s="23">
        <v>0.1896</v>
      </c>
      <c r="AP31" s="23">
        <v>0.1768</v>
      </c>
      <c r="AQ31" s="81">
        <v>0.0061</v>
      </c>
      <c r="AR31" s="23"/>
      <c r="AS31" s="23">
        <v>0.150098399021329</v>
      </c>
      <c r="AT31" s="23"/>
      <c r="AU31" s="23">
        <v>0.6629661258183889</v>
      </c>
      <c r="AV31" s="23">
        <v>0.3143562007780624</v>
      </c>
      <c r="AW31" s="23"/>
      <c r="AX31" s="21"/>
      <c r="AZ31">
        <f t="shared" si="2"/>
        <v>1.5855254510263121</v>
      </c>
    </row>
    <row r="32" spans="1:52" ht="12.75">
      <c r="A32" s="1">
        <v>6580</v>
      </c>
      <c r="B32" s="36" t="s">
        <v>171</v>
      </c>
      <c r="C32" s="36">
        <v>36.57</v>
      </c>
      <c r="D32" s="36">
        <v>43.67</v>
      </c>
      <c r="E32" s="23"/>
      <c r="F32" s="23">
        <v>0.029895823404510802</v>
      </c>
      <c r="G32" s="23">
        <v>0.01796130852440836</v>
      </c>
      <c r="H32" s="23"/>
      <c r="I32" s="23">
        <v>0.022685609532538956</v>
      </c>
      <c r="J32" s="23"/>
      <c r="K32" s="36">
        <v>186.31292000000002</v>
      </c>
      <c r="L32" s="36"/>
      <c r="M32" s="23">
        <v>0.2338799504950495</v>
      </c>
      <c r="N32" s="23">
        <v>0.05947372447028226</v>
      </c>
      <c r="O32" s="23">
        <v>0.1115112540192926</v>
      </c>
      <c r="P32" s="23">
        <v>0.0339477368175455</v>
      </c>
      <c r="Q32" s="23"/>
      <c r="R32" s="23">
        <v>0.11847606703875195</v>
      </c>
      <c r="S32" s="36">
        <v>3075.2976041293828</v>
      </c>
      <c r="T32" s="36"/>
      <c r="U32" s="36">
        <v>141.63</v>
      </c>
      <c r="V32" s="36"/>
      <c r="W32" s="23">
        <v>0.305</v>
      </c>
      <c r="X32" s="23">
        <v>0.0124</v>
      </c>
      <c r="Y32" s="23"/>
      <c r="Z32" s="23">
        <v>0.37499317499317497</v>
      </c>
      <c r="AA32" s="23">
        <v>0.2582408874801902</v>
      </c>
      <c r="AB32" s="23"/>
      <c r="AC32" s="23">
        <v>0.3213888888888889</v>
      </c>
      <c r="AD32" s="23">
        <v>0.21194444444444444</v>
      </c>
      <c r="AE32" s="23">
        <v>0.10944444444444446</v>
      </c>
      <c r="AF32" s="23"/>
      <c r="AG32" s="23">
        <v>0.07333333333333333</v>
      </c>
      <c r="AH32" s="23">
        <v>0.124236252545825</v>
      </c>
      <c r="AJ32" s="23">
        <v>0.138331031761689</v>
      </c>
      <c r="AK32" s="23">
        <v>0.0901</v>
      </c>
      <c r="AL32" s="23">
        <v>0.0823</v>
      </c>
      <c r="AM32" s="23">
        <v>0.1629</v>
      </c>
      <c r="AN32" s="23">
        <v>0.158020716388824</v>
      </c>
      <c r="AO32" s="23">
        <v>0.1785</v>
      </c>
      <c r="AP32" s="23">
        <v>0.1758</v>
      </c>
      <c r="AQ32" s="81">
        <v>0.0066</v>
      </c>
      <c r="AR32" s="23"/>
      <c r="AS32" s="23">
        <v>0.146083895570549</v>
      </c>
      <c r="AT32" s="23"/>
      <c r="AU32" s="23">
        <v>0.5052767607150549</v>
      </c>
      <c r="AV32" s="23">
        <v>0.1348266207193625</v>
      </c>
      <c r="AW32" s="23"/>
      <c r="AX32" s="21"/>
      <c r="AZ32">
        <f t="shared" si="2"/>
        <v>0.784370343260913</v>
      </c>
    </row>
    <row r="33" spans="1:52" ht="12.75">
      <c r="A33" s="1">
        <v>7490</v>
      </c>
      <c r="B33" s="36" t="s">
        <v>172</v>
      </c>
      <c r="C33" s="36">
        <v>66.29</v>
      </c>
      <c r="D33" s="36">
        <v>78.49</v>
      </c>
      <c r="E33" s="23"/>
      <c r="F33" s="23">
        <v>0.02859914674318853</v>
      </c>
      <c r="G33" s="23">
        <v>0.016712754491104542</v>
      </c>
      <c r="H33" s="23"/>
      <c r="I33" s="23">
        <v>0.01872372946121513</v>
      </c>
      <c r="J33" s="23"/>
      <c r="K33" s="36">
        <v>248.53387</v>
      </c>
      <c r="L33" s="36"/>
      <c r="M33" s="23">
        <v>0.33873138894554367</v>
      </c>
      <c r="N33" s="23">
        <v>0.024356825304278112</v>
      </c>
      <c r="O33" s="23">
        <v>0.28186714542190305</v>
      </c>
      <c r="P33" s="23">
        <v>0.398533989356361</v>
      </c>
      <c r="Q33" s="23"/>
      <c r="R33" s="23">
        <v>0.12286707249027341</v>
      </c>
      <c r="S33" s="36">
        <v>4129.776442771752</v>
      </c>
      <c r="T33" s="36"/>
      <c r="U33" s="36">
        <v>147.64</v>
      </c>
      <c r="V33" s="36"/>
      <c r="W33" s="23">
        <v>0.2449</v>
      </c>
      <c r="X33" s="23">
        <v>0.0399</v>
      </c>
      <c r="Y33" s="23"/>
      <c r="Z33" s="23">
        <v>0.32307187397440107</v>
      </c>
      <c r="AA33" s="23">
        <v>0.1329367225527312</v>
      </c>
      <c r="AB33" s="23"/>
      <c r="AC33" s="23">
        <v>0.27837051406401553</v>
      </c>
      <c r="AD33" s="23">
        <v>0.24554204282623293</v>
      </c>
      <c r="AE33" s="23">
        <v>0.0328284712377826</v>
      </c>
      <c r="AF33" s="23"/>
      <c r="AG33" s="23">
        <v>0.1957770648362307</v>
      </c>
      <c r="AH33" s="23">
        <v>0.080945558739255</v>
      </c>
      <c r="AJ33" s="23">
        <v>0.159721663582978</v>
      </c>
      <c r="AK33" s="23">
        <v>0.4886</v>
      </c>
      <c r="AL33" s="23">
        <v>0.1086</v>
      </c>
      <c r="AM33" s="23">
        <v>0.0474</v>
      </c>
      <c r="AN33" s="23">
        <v>0.25609780878518</v>
      </c>
      <c r="AO33" s="23">
        <v>0.14</v>
      </c>
      <c r="AP33" s="23">
        <v>0.3992</v>
      </c>
      <c r="AQ33" s="81">
        <v>0.0442</v>
      </c>
      <c r="AR33" s="23"/>
      <c r="AS33" s="23">
        <v>0.331416903981516</v>
      </c>
      <c r="AT33" s="23"/>
      <c r="AU33" s="23">
        <v>0.5879454131918119</v>
      </c>
      <c r="AV33" s="23">
        <v>0.1563052817791256</v>
      </c>
      <c r="AW33" s="23"/>
      <c r="AX33" s="21"/>
      <c r="AZ33">
        <f t="shared" si="2"/>
        <v>1.3117841000067954</v>
      </c>
    </row>
    <row r="34" spans="1:52" ht="12.75">
      <c r="A34" s="1">
        <v>5800</v>
      </c>
      <c r="B34" s="36" t="s">
        <v>70</v>
      </c>
      <c r="C34" s="36">
        <v>100.48</v>
      </c>
      <c r="D34" s="36">
        <v>118.89</v>
      </c>
      <c r="E34" s="23"/>
      <c r="F34" s="23">
        <v>0.02842240218834058</v>
      </c>
      <c r="G34" s="23">
        <v>0.019822651713993</v>
      </c>
      <c r="H34" s="23"/>
      <c r="I34" s="23">
        <v>0.053751682368775235</v>
      </c>
      <c r="J34" s="23"/>
      <c r="K34" s="36">
        <v>172.59611999999998</v>
      </c>
      <c r="L34" s="36"/>
      <c r="M34" s="23">
        <v>0.03820368202617863</v>
      </c>
      <c r="N34" s="23">
        <v>0.009030855779065802</v>
      </c>
      <c r="O34" s="23">
        <v>0.0632373761208117</v>
      </c>
      <c r="P34" s="23">
        <v>0.23800799467022</v>
      </c>
      <c r="Q34" s="23"/>
      <c r="R34" s="23">
        <v>0.10260269948696832</v>
      </c>
      <c r="S34" s="36">
        <v>2897.248539465605</v>
      </c>
      <c r="T34" s="36"/>
      <c r="U34" s="36">
        <v>237.13</v>
      </c>
      <c r="V34" s="36"/>
      <c r="W34" s="23">
        <v>0.1513</v>
      </c>
      <c r="X34" s="23">
        <v>0.0126</v>
      </c>
      <c r="Y34" s="23"/>
      <c r="Z34" s="23">
        <v>0.15070443806770373</v>
      </c>
      <c r="AA34" s="23">
        <v>0.037331536388140164</v>
      </c>
      <c r="AB34" s="23"/>
      <c r="AC34" s="23">
        <v>0.18258006584854833</v>
      </c>
      <c r="AD34" s="23">
        <v>0.26249625860520803</v>
      </c>
      <c r="AE34" s="23">
        <v>-0.0799161927566597</v>
      </c>
      <c r="AF34" s="23"/>
      <c r="AG34" s="23">
        <v>0.5588147261299012</v>
      </c>
      <c r="AH34" s="23">
        <v>0.0477642276422764</v>
      </c>
      <c r="AJ34" s="23">
        <v>0.100337409130704</v>
      </c>
      <c r="AK34" s="23">
        <v>0.4284</v>
      </c>
      <c r="AL34" s="23">
        <v>0.1587</v>
      </c>
      <c r="AM34" s="23">
        <v>0.0474</v>
      </c>
      <c r="AN34" s="23">
        <v>0.26079145792217</v>
      </c>
      <c r="AO34" s="23">
        <v>0.2645</v>
      </c>
      <c r="AP34" s="23">
        <v>0.1838</v>
      </c>
      <c r="AQ34" s="81">
        <v>0.0035</v>
      </c>
      <c r="AR34" s="23"/>
      <c r="AS34" s="23">
        <v>0.130857928699884</v>
      </c>
      <c r="AT34" s="23"/>
      <c r="AU34" s="23">
        <v>0.5287288930581614</v>
      </c>
      <c r="AV34" s="23">
        <v>0.19658771106941839</v>
      </c>
      <c r="AW34" s="23"/>
      <c r="AX34" s="21"/>
      <c r="AZ34">
        <f t="shared" si="2"/>
        <v>2.3567150622766277</v>
      </c>
    </row>
    <row r="35" spans="1:52" ht="12.75">
      <c r="A35" s="1">
        <v>860</v>
      </c>
      <c r="B35" s="36" t="s">
        <v>173</v>
      </c>
      <c r="C35" s="36">
        <v>67.9</v>
      </c>
      <c r="D35" s="36">
        <v>80.14</v>
      </c>
      <c r="E35" s="23"/>
      <c r="F35" s="23">
        <v>0.028050990162904244</v>
      </c>
      <c r="G35" s="23">
        <v>0.020261663317313383</v>
      </c>
      <c r="H35" s="23"/>
      <c r="I35" s="23">
        <v>0.11190119760479043</v>
      </c>
      <c r="J35" s="23"/>
      <c r="K35" s="36">
        <v>205.43635999999998</v>
      </c>
      <c r="L35" s="36"/>
      <c r="M35" s="23">
        <v>0.3256727664155006</v>
      </c>
      <c r="N35" s="23">
        <v>0.054991081456034874</v>
      </c>
      <c r="O35" s="23">
        <v>0.23306102835175396</v>
      </c>
      <c r="P35" s="23">
        <v>0.14616582327754</v>
      </c>
      <c r="Q35" s="23"/>
      <c r="R35" s="23">
        <v>0.11419151420544332</v>
      </c>
      <c r="S35" s="36">
        <v>2902.4356553400967</v>
      </c>
      <c r="T35" s="36"/>
      <c r="U35" s="36">
        <v>166.81</v>
      </c>
      <c r="V35" s="36"/>
      <c r="W35" s="23">
        <v>0.2664</v>
      </c>
      <c r="X35" s="23">
        <v>0.0284</v>
      </c>
      <c r="Y35" s="23"/>
      <c r="Z35" s="23">
        <v>0.2764342039691613</v>
      </c>
      <c r="AA35" s="23">
        <v>0.10378422725874269</v>
      </c>
      <c r="AB35" s="23"/>
      <c r="AC35" s="23">
        <v>0.2093762415574096</v>
      </c>
      <c r="AD35" s="23">
        <v>0.20421136273341278</v>
      </c>
      <c r="AE35" s="23">
        <v>0.005164878823996827</v>
      </c>
      <c r="AF35" s="23"/>
      <c r="AG35" s="23">
        <v>0.3131704410011919</v>
      </c>
      <c r="AH35" s="23">
        <v>0.109665427509294</v>
      </c>
      <c r="AJ35" s="23">
        <v>0.122020972354623</v>
      </c>
      <c r="AK35" s="23">
        <v>0.1101</v>
      </c>
      <c r="AL35" s="23">
        <v>0.1422</v>
      </c>
      <c r="AM35" s="23">
        <v>0.0575</v>
      </c>
      <c r="AN35" s="23">
        <v>0.302300766122747</v>
      </c>
      <c r="AO35" s="23">
        <v>0.125</v>
      </c>
      <c r="AP35" s="23">
        <v>0.2723</v>
      </c>
      <c r="AQ35" s="81">
        <v>0.0132</v>
      </c>
      <c r="AR35" s="23"/>
      <c r="AS35" s="23">
        <v>0.251275633002792</v>
      </c>
      <c r="AT35" s="23"/>
      <c r="AU35" s="23">
        <v>0.6050130548302872</v>
      </c>
      <c r="AV35" s="23">
        <v>0.27467362924281985</v>
      </c>
      <c r="AW35" s="23"/>
      <c r="AX35" s="21"/>
      <c r="AZ35">
        <f t="shared" si="2"/>
        <v>1.6237696982494945</v>
      </c>
    </row>
    <row r="36" spans="1:52" ht="12.75">
      <c r="A36" s="1">
        <v>1080</v>
      </c>
      <c r="B36" s="36" t="s">
        <v>71</v>
      </c>
      <c r="C36" s="36">
        <v>224.58</v>
      </c>
      <c r="D36" s="36">
        <v>263.21</v>
      </c>
      <c r="E36" s="23"/>
      <c r="F36" s="23">
        <v>0.02681286471621047</v>
      </c>
      <c r="G36" s="23">
        <v>0.0213424744749664</v>
      </c>
      <c r="H36" s="23"/>
      <c r="I36" s="23">
        <v>0.1306891573588633</v>
      </c>
      <c r="J36" s="23"/>
      <c r="K36" s="36">
        <v>216.41092</v>
      </c>
      <c r="L36" s="36"/>
      <c r="M36" s="23">
        <v>0.46048776208439346</v>
      </c>
      <c r="N36" s="23">
        <v>0.09068258641369535</v>
      </c>
      <c r="O36" s="23">
        <v>0.0801719473336139</v>
      </c>
      <c r="P36" s="23">
        <v>0.0946743788773339</v>
      </c>
      <c r="Q36" s="23"/>
      <c r="R36" s="23">
        <v>0.1122674191032848</v>
      </c>
      <c r="S36" s="36">
        <v>3330.7901387770503</v>
      </c>
      <c r="T36" s="36"/>
      <c r="U36" s="36">
        <v>432.35</v>
      </c>
      <c r="V36" s="36"/>
      <c r="W36" s="23">
        <v>0.2359</v>
      </c>
      <c r="X36" s="23">
        <v>0.0202</v>
      </c>
      <c r="Y36" s="23"/>
      <c r="Z36" s="23">
        <v>0.2675653554488349</v>
      </c>
      <c r="AA36" s="23">
        <v>0.0815442561205273</v>
      </c>
      <c r="AB36" s="23"/>
      <c r="AC36" s="23">
        <v>0.19413665743305633</v>
      </c>
      <c r="AD36" s="23">
        <v>0.11103416435826408</v>
      </c>
      <c r="AE36" s="23">
        <v>0.08310249307479226</v>
      </c>
      <c r="AF36" s="23"/>
      <c r="AG36" s="23">
        <v>0.27312249923053245</v>
      </c>
      <c r="AH36" s="23">
        <v>0.0521415270018622</v>
      </c>
      <c r="AJ36" s="23">
        <v>0.105350768490946</v>
      </c>
      <c r="AK36" s="23">
        <v>0.1205</v>
      </c>
      <c r="AL36" s="23">
        <v>0.0898</v>
      </c>
      <c r="AM36" s="23">
        <v>0.0485</v>
      </c>
      <c r="AN36" s="23">
        <v>0.3095352091501</v>
      </c>
      <c r="AO36" s="23">
        <v>0.1348</v>
      </c>
      <c r="AP36" s="23">
        <v>0.2648</v>
      </c>
      <c r="AQ36" s="81">
        <v>0.0075</v>
      </c>
      <c r="AR36" s="23"/>
      <c r="AS36" s="23">
        <v>0.256209969580703</v>
      </c>
      <c r="AT36" s="23"/>
      <c r="AU36" s="23">
        <v>0.43963589907377837</v>
      </c>
      <c r="AV36" s="23">
        <v>0.10998882146279144</v>
      </c>
      <c r="AW36" s="23"/>
      <c r="AX36" s="21">
        <v>30.2</v>
      </c>
      <c r="AZ36">
        <f t="shared" si="2"/>
        <v>5.617552706555905</v>
      </c>
    </row>
    <row r="37" spans="1:52" ht="12.75">
      <c r="A37" s="1">
        <v>9200</v>
      </c>
      <c r="B37" s="36" t="s">
        <v>72</v>
      </c>
      <c r="C37" s="36">
        <v>109.22</v>
      </c>
      <c r="D37" s="36">
        <v>128.08</v>
      </c>
      <c r="E37" s="23"/>
      <c r="F37" s="23">
        <v>0.026676735746476554</v>
      </c>
      <c r="G37" s="23">
        <v>0.017803991505827454</v>
      </c>
      <c r="H37" s="23"/>
      <c r="I37" s="23">
        <v>0.08756156672660464</v>
      </c>
      <c r="J37" s="23"/>
      <c r="K37" s="36">
        <v>183.57532999999998</v>
      </c>
      <c r="L37" s="36"/>
      <c r="M37" s="23">
        <v>0.3913048094277525</v>
      </c>
      <c r="N37" s="23">
        <v>0.12080848567797438</v>
      </c>
      <c r="O37" s="23">
        <v>0.18264212016993728</v>
      </c>
      <c r="P37" s="23">
        <v>0.0828646927298597</v>
      </c>
      <c r="Q37" s="23"/>
      <c r="R37" s="23">
        <v>0.12997305987279778</v>
      </c>
      <c r="S37" s="36">
        <v>3556.212443832229</v>
      </c>
      <c r="T37" s="36"/>
      <c r="U37" s="36">
        <v>233.45</v>
      </c>
      <c r="V37" s="36"/>
      <c r="W37" s="23">
        <v>0.2765</v>
      </c>
      <c r="X37" s="23">
        <v>0.0145</v>
      </c>
      <c r="Y37" s="23"/>
      <c r="Z37" s="23">
        <v>0.28748404085541013</v>
      </c>
      <c r="AA37" s="23">
        <v>0.15812323464797573</v>
      </c>
      <c r="AB37" s="23"/>
      <c r="AC37" s="23">
        <v>0.21561744285825726</v>
      </c>
      <c r="AD37" s="23">
        <v>0.1763008034948124</v>
      </c>
      <c r="AE37" s="23">
        <v>0.03931663936344487</v>
      </c>
      <c r="AF37" s="23"/>
      <c r="AG37" s="23">
        <v>0.40073328652781026</v>
      </c>
      <c r="AH37" s="23">
        <v>0.0377241805813234</v>
      </c>
      <c r="AJ37" s="23">
        <v>0.131038004102365</v>
      </c>
      <c r="AK37" s="23">
        <v>0.1978</v>
      </c>
      <c r="AL37" s="23">
        <v>0.1291</v>
      </c>
      <c r="AM37" s="23">
        <v>0.0569</v>
      </c>
      <c r="AN37" s="23">
        <v>0.290520454058685</v>
      </c>
      <c r="AO37" s="23">
        <v>0.1634</v>
      </c>
      <c r="AP37" s="23">
        <v>0.2607</v>
      </c>
      <c r="AQ37" s="81">
        <v>0.0088</v>
      </c>
      <c r="AR37" s="23"/>
      <c r="AS37" s="23">
        <v>0.279753656658968</v>
      </c>
      <c r="AT37" s="23"/>
      <c r="AU37" s="23">
        <v>0.546244153860838</v>
      </c>
      <c r="AV37" s="23">
        <v>0.250644268397442</v>
      </c>
      <c r="AW37" s="23"/>
      <c r="AX37" s="21">
        <v>46.1</v>
      </c>
      <c r="AZ37">
        <f t="shared" si="2"/>
        <v>2.280335232066381</v>
      </c>
    </row>
    <row r="38" spans="1:52" ht="12.75">
      <c r="A38" s="1">
        <v>4100</v>
      </c>
      <c r="B38" s="36" t="s">
        <v>174</v>
      </c>
      <c r="C38" s="36">
        <v>57.11</v>
      </c>
      <c r="D38" s="36">
        <v>66.86</v>
      </c>
      <c r="E38" s="23"/>
      <c r="F38" s="23">
        <v>0.026669556086395874</v>
      </c>
      <c r="G38" s="23">
        <v>0.0161584657833862</v>
      </c>
      <c r="H38" s="23"/>
      <c r="I38" s="23">
        <v>0.047398325358851676</v>
      </c>
      <c r="J38" s="23"/>
      <c r="K38" s="36">
        <v>185.60118</v>
      </c>
      <c r="L38" s="36"/>
      <c r="M38" s="23">
        <v>0.32675483214649015</v>
      </c>
      <c r="N38" s="23">
        <v>0.033712191789329854</v>
      </c>
      <c r="O38" s="23">
        <v>0.1374355195283714</v>
      </c>
      <c r="P38" s="23">
        <v>0.241956631366616</v>
      </c>
      <c r="Q38" s="23"/>
      <c r="R38" s="23">
        <v>0.12564932720861705</v>
      </c>
      <c r="S38" s="36">
        <v>2461.7906227049625</v>
      </c>
      <c r="T38" s="36"/>
      <c r="U38" s="36">
        <v>174.68</v>
      </c>
      <c r="V38" s="36"/>
      <c r="W38" s="23">
        <v>0.2256</v>
      </c>
      <c r="X38" s="23">
        <v>0.029</v>
      </c>
      <c r="Y38" s="23"/>
      <c r="Z38" s="23">
        <v>0.2068849328915595</v>
      </c>
      <c r="AA38" s="23">
        <v>0.11195061273380633</v>
      </c>
      <c r="AB38" s="23"/>
      <c r="AC38" s="23">
        <v>0.21682098765432098</v>
      </c>
      <c r="AD38" s="23">
        <v>0.23161008230452676</v>
      </c>
      <c r="AE38" s="23">
        <v>-0.01478909465020578</v>
      </c>
      <c r="AF38" s="23"/>
      <c r="AG38" s="23">
        <v>0.3325617283950617</v>
      </c>
      <c r="AH38" s="23">
        <v>0.0844686648501362</v>
      </c>
      <c r="AJ38" s="23">
        <v>0.0940681096254709</v>
      </c>
      <c r="AK38" s="23">
        <v>0.6677</v>
      </c>
      <c r="AL38" s="23">
        <v>0.2539</v>
      </c>
      <c r="AM38" s="23">
        <v>0.0422</v>
      </c>
      <c r="AN38" s="23">
        <v>0.294981738244353</v>
      </c>
      <c r="AO38" s="23">
        <v>0.2995</v>
      </c>
      <c r="AP38" s="23">
        <v>0.2229</v>
      </c>
      <c r="AQ38" s="81">
        <v>0.0154</v>
      </c>
      <c r="AR38" s="23"/>
      <c r="AS38" s="23">
        <v>0.178236481938524</v>
      </c>
      <c r="AT38" s="23"/>
      <c r="AU38" s="23">
        <v>0.6162848078956644</v>
      </c>
      <c r="AV38" s="23">
        <v>0.25118082481494536</v>
      </c>
      <c r="AW38" s="23"/>
      <c r="AX38" s="21"/>
      <c r="AZ38">
        <f t="shared" si="2"/>
        <v>1.0803550222772014</v>
      </c>
    </row>
    <row r="39" spans="1:52" ht="12.75">
      <c r="A39" s="1">
        <v>5960</v>
      </c>
      <c r="B39" s="36" t="s">
        <v>8</v>
      </c>
      <c r="C39" s="36">
        <v>861.31</v>
      </c>
      <c r="D39" s="36">
        <v>1009.12</v>
      </c>
      <c r="E39" s="23"/>
      <c r="F39" s="23">
        <v>0.026631009267258143</v>
      </c>
      <c r="G39" s="23">
        <v>0.017588635653342566</v>
      </c>
      <c r="H39" s="23"/>
      <c r="I39" s="23">
        <v>0.04838213857183939</v>
      </c>
      <c r="J39" s="23"/>
      <c r="K39" s="36">
        <v>181.33394</v>
      </c>
      <c r="L39" s="36"/>
      <c r="M39" s="23">
        <v>0.30398893552079365</v>
      </c>
      <c r="N39" s="23">
        <v>0.09364472634099213</v>
      </c>
      <c r="O39" s="23">
        <v>0.36357315869740736</v>
      </c>
      <c r="P39" s="23">
        <v>0.0683737684996311</v>
      </c>
      <c r="Q39" s="23"/>
      <c r="R39" s="23">
        <v>0.1154643712148037</v>
      </c>
      <c r="S39" s="36">
        <v>3135.548871417894</v>
      </c>
      <c r="T39" s="36"/>
      <c r="U39" s="36">
        <v>1644.56</v>
      </c>
      <c r="V39" s="36"/>
      <c r="W39" s="23">
        <v>0.2704</v>
      </c>
      <c r="X39" s="23">
        <v>0.0513</v>
      </c>
      <c r="Y39" s="23"/>
      <c r="Z39" s="23">
        <v>0.3325667661429162</v>
      </c>
      <c r="AA39" s="23">
        <v>0.1557680780338946</v>
      </c>
      <c r="AB39" s="23"/>
      <c r="AC39" s="23">
        <v>0.2529096693649068</v>
      </c>
      <c r="AD39" s="23">
        <v>0.14394305505215255</v>
      </c>
      <c r="AE39" s="23">
        <v>0.10896661431275423</v>
      </c>
      <c r="AF39" s="23"/>
      <c r="AG39" s="23">
        <v>0.15124239861463493</v>
      </c>
      <c r="AH39" s="23">
        <v>0.179269941415052</v>
      </c>
      <c r="AJ39" s="23">
        <v>0.0930803281797403</v>
      </c>
      <c r="AK39" s="23">
        <v>0.3231</v>
      </c>
      <c r="AL39" s="23">
        <v>0.1068</v>
      </c>
      <c r="AM39" s="23">
        <v>0.0557</v>
      </c>
      <c r="AN39" s="23">
        <v>0.305701643174075</v>
      </c>
      <c r="AO39" s="23">
        <v>0.1723</v>
      </c>
      <c r="AP39" s="23">
        <v>0.248</v>
      </c>
      <c r="AQ39" s="81">
        <v>0.0067</v>
      </c>
      <c r="AR39" s="23"/>
      <c r="AS39" s="23">
        <v>0.266718909049781</v>
      </c>
      <c r="AT39" s="23"/>
      <c r="AU39" s="23">
        <v>0.5365390741133998</v>
      </c>
      <c r="AV39" s="23">
        <v>0.17732002548311743</v>
      </c>
      <c r="AW39" s="23"/>
      <c r="AX39" s="21">
        <v>60.9</v>
      </c>
      <c r="AZ39">
        <f t="shared" si="2"/>
        <v>17.74904401050105</v>
      </c>
    </row>
    <row r="40" spans="1:52" ht="12.75">
      <c r="A40" s="1">
        <v>580</v>
      </c>
      <c r="B40" s="36" t="s">
        <v>175</v>
      </c>
      <c r="C40" s="36">
        <v>41.61</v>
      </c>
      <c r="D40" s="36">
        <v>48.69</v>
      </c>
      <c r="E40" s="23"/>
      <c r="F40" s="23">
        <v>0.026499657878448435</v>
      </c>
      <c r="G40" s="23">
        <v>0.017555841504065084</v>
      </c>
      <c r="H40" s="23"/>
      <c r="I40" s="23">
        <v>0.14050944946589974</v>
      </c>
      <c r="J40" s="23"/>
      <c r="K40" s="36">
        <v>209.0203</v>
      </c>
      <c r="L40" s="36"/>
      <c r="M40" s="23">
        <v>0.37360807860262013</v>
      </c>
      <c r="N40" s="23">
        <v>0.03673407787503773</v>
      </c>
      <c r="O40" s="23">
        <v>0.2632155573815393</v>
      </c>
      <c r="P40" s="23">
        <v>0.261039580352885</v>
      </c>
      <c r="Q40" s="23"/>
      <c r="R40" s="23">
        <v>0.10519839753363985</v>
      </c>
      <c r="S40" s="36">
        <v>2182.738898842343</v>
      </c>
      <c r="T40" s="36"/>
      <c r="U40" s="36">
        <v>115.09</v>
      </c>
      <c r="V40" s="36"/>
      <c r="W40" s="23">
        <v>0.3511</v>
      </c>
      <c r="X40" s="23">
        <v>0.0142</v>
      </c>
      <c r="Y40" s="23"/>
      <c r="Z40" s="23">
        <v>0.23426434312087213</v>
      </c>
      <c r="AA40" s="23">
        <v>0.03971263220913989</v>
      </c>
      <c r="AB40" s="23"/>
      <c r="AC40" s="23">
        <v>0.22117296222664015</v>
      </c>
      <c r="AD40" s="23">
        <v>0.20609675281643472</v>
      </c>
      <c r="AE40" s="23">
        <v>0.015076209410205432</v>
      </c>
      <c r="AF40" s="23"/>
      <c r="AG40" s="23">
        <v>0.4285950960901259</v>
      </c>
      <c r="AH40" s="23">
        <v>0.088</v>
      </c>
      <c r="AJ40" s="23">
        <v>0.087202718006795</v>
      </c>
      <c r="AK40" s="23">
        <v>0.2526</v>
      </c>
      <c r="AL40" s="23">
        <v>0.2181</v>
      </c>
      <c r="AM40" s="23">
        <v>0.0342</v>
      </c>
      <c r="AN40" s="23">
        <v>0.376950613422306</v>
      </c>
      <c r="AO40" s="23">
        <v>0.1859</v>
      </c>
      <c r="AP40" s="23">
        <v>0.2791</v>
      </c>
      <c r="AQ40" s="81">
        <v>0.0359</v>
      </c>
      <c r="AR40" s="23"/>
      <c r="AS40" s="23">
        <v>0.293355521217164</v>
      </c>
      <c r="AT40" s="23"/>
      <c r="AU40" s="23">
        <v>0.6899051133368477</v>
      </c>
      <c r="AV40" s="23">
        <v>0.4022140221402214</v>
      </c>
      <c r="AW40" s="23"/>
      <c r="AX40" s="21"/>
      <c r="AZ40">
        <f t="shared" si="2"/>
        <v>0.8547939228329289</v>
      </c>
    </row>
    <row r="41" spans="1:52" ht="12.75">
      <c r="A41" s="1">
        <v>6200</v>
      </c>
      <c r="B41" s="36" t="s">
        <v>9</v>
      </c>
      <c r="C41" s="36">
        <v>1584.17</v>
      </c>
      <c r="D41" s="36">
        <v>1851.67</v>
      </c>
      <c r="E41" s="23"/>
      <c r="F41" s="23">
        <v>0.026430594569874177</v>
      </c>
      <c r="G41" s="23">
        <v>0.019190925803781456</v>
      </c>
      <c r="H41" s="23"/>
      <c r="I41" s="23">
        <v>0.08702951003729913</v>
      </c>
      <c r="J41" s="23"/>
      <c r="K41" s="36">
        <v>213.40818</v>
      </c>
      <c r="L41" s="36"/>
      <c r="M41" s="23">
        <v>0.32506444260875633</v>
      </c>
      <c r="N41" s="23">
        <v>0.09519906707239299</v>
      </c>
      <c r="O41" s="23">
        <v>0.22415410115951018</v>
      </c>
      <c r="P41" s="23">
        <v>0.056756690779784</v>
      </c>
      <c r="Q41" s="23"/>
      <c r="R41" s="23">
        <v>0.11321506863716967</v>
      </c>
      <c r="S41" s="36">
        <v>3251.2245514687274</v>
      </c>
      <c r="T41" s="36"/>
      <c r="U41" s="36">
        <v>3251.88</v>
      </c>
      <c r="V41" s="36"/>
      <c r="W41" s="23">
        <v>0.239</v>
      </c>
      <c r="X41" s="23">
        <v>0.045</v>
      </c>
      <c r="Y41" s="23"/>
      <c r="Z41" s="23">
        <v>0.30462787258324836</v>
      </c>
      <c r="AA41" s="23">
        <v>0.1761583680959341</v>
      </c>
      <c r="AB41" s="23"/>
      <c r="AC41" s="23">
        <v>0.22455182753632524</v>
      </c>
      <c r="AD41" s="23">
        <v>0.11904608518937153</v>
      </c>
      <c r="AE41" s="23">
        <v>0.10550574234695372</v>
      </c>
      <c r="AF41" s="23"/>
      <c r="AG41" s="23">
        <v>0.12671816526011864</v>
      </c>
      <c r="AH41" s="23">
        <v>0.110445912469034</v>
      </c>
      <c r="AJ41" s="23">
        <v>0.0922588797534299</v>
      </c>
      <c r="AK41" s="23">
        <v>0.322</v>
      </c>
      <c r="AL41" s="23">
        <v>0.1201</v>
      </c>
      <c r="AM41" s="23">
        <v>0.0553</v>
      </c>
      <c r="AN41" s="23">
        <v>0.310731405502547</v>
      </c>
      <c r="AO41" s="23">
        <v>0.1807</v>
      </c>
      <c r="AP41" s="23">
        <v>0.2508</v>
      </c>
      <c r="AQ41" s="81">
        <v>0.0081</v>
      </c>
      <c r="AR41" s="23"/>
      <c r="AS41" s="23">
        <v>0.261613321090086</v>
      </c>
      <c r="AT41" s="23"/>
      <c r="AU41" s="23">
        <v>0.5029151906934433</v>
      </c>
      <c r="AV41" s="23">
        <v>0.15594547283979546</v>
      </c>
      <c r="AW41" s="23"/>
      <c r="AX41" s="21">
        <v>56.1</v>
      </c>
      <c r="AZ41">
        <f t="shared" si="2"/>
        <v>35.53526158308801</v>
      </c>
    </row>
    <row r="42" spans="1:52" ht="12.75">
      <c r="A42" s="1">
        <v>8960</v>
      </c>
      <c r="B42" s="36" t="s">
        <v>10</v>
      </c>
      <c r="C42" s="36">
        <v>480.4</v>
      </c>
      <c r="D42" s="36">
        <v>562.22</v>
      </c>
      <c r="E42" s="23"/>
      <c r="F42" s="23">
        <v>0.026357974738257184</v>
      </c>
      <c r="G42" s="23">
        <v>0.017475869905389407</v>
      </c>
      <c r="H42" s="23"/>
      <c r="I42" s="23">
        <v>0.04893510933827196</v>
      </c>
      <c r="J42" s="23"/>
      <c r="K42" s="36">
        <v>230.3674</v>
      </c>
      <c r="L42" s="36"/>
      <c r="M42" s="23">
        <v>0.205250503606472</v>
      </c>
      <c r="N42" s="23">
        <v>0.058678411489672316</v>
      </c>
      <c r="O42" s="23">
        <v>0.2739253954645553</v>
      </c>
      <c r="P42" s="23">
        <v>0.100368923611111</v>
      </c>
      <c r="Q42" s="23"/>
      <c r="R42" s="23">
        <v>0.10581052934895732</v>
      </c>
      <c r="S42" s="36">
        <v>4643.439143013637</v>
      </c>
      <c r="T42" s="36"/>
      <c r="U42" s="36">
        <v>1131.18</v>
      </c>
      <c r="V42" s="36"/>
      <c r="W42" s="23">
        <v>0.2457</v>
      </c>
      <c r="X42" s="23">
        <v>0.0437</v>
      </c>
      <c r="Y42" s="23"/>
      <c r="Z42" s="23">
        <v>0.31944963153915523</v>
      </c>
      <c r="AA42" s="23">
        <v>0.21541385893064008</v>
      </c>
      <c r="AB42" s="23"/>
      <c r="AC42" s="23">
        <v>0.25174165131017123</v>
      </c>
      <c r="AD42" s="23">
        <v>0.1855064647100244</v>
      </c>
      <c r="AE42" s="23">
        <v>0.06623518660014682</v>
      </c>
      <c r="AF42" s="23"/>
      <c r="AG42" s="23">
        <v>0.1233313856802553</v>
      </c>
      <c r="AH42" s="23">
        <v>0.174819672131148</v>
      </c>
      <c r="AJ42" s="23">
        <v>0.138068322468851</v>
      </c>
      <c r="AK42" s="23">
        <v>0.279</v>
      </c>
      <c r="AL42" s="23">
        <v>0.0992</v>
      </c>
      <c r="AM42" s="23">
        <v>0.123</v>
      </c>
      <c r="AN42" s="23">
        <v>0.238752492963125</v>
      </c>
      <c r="AO42" s="23">
        <v>0.1643</v>
      </c>
      <c r="AP42" s="23">
        <v>0.2771</v>
      </c>
      <c r="AQ42" s="81">
        <v>0.0082</v>
      </c>
      <c r="AR42" s="23"/>
      <c r="AS42" s="23">
        <v>0.275403957983773</v>
      </c>
      <c r="AT42" s="23"/>
      <c r="AU42" s="23">
        <v>0.5737291562596637</v>
      </c>
      <c r="AV42" s="23">
        <v>0.1647279906753253</v>
      </c>
      <c r="AW42" s="23"/>
      <c r="AX42" s="21">
        <v>66.2</v>
      </c>
      <c r="AZ42">
        <f t="shared" si="2"/>
        <v>9.825283578208033</v>
      </c>
    </row>
    <row r="43" spans="1:52" ht="12.75">
      <c r="A43" s="1">
        <v>5330</v>
      </c>
      <c r="B43" s="36" t="s">
        <v>73</v>
      </c>
      <c r="C43" s="36">
        <v>98.54</v>
      </c>
      <c r="D43" s="36">
        <v>114.83</v>
      </c>
      <c r="E43" s="23"/>
      <c r="F43" s="23">
        <v>0.025781561569963474</v>
      </c>
      <c r="G43" s="23">
        <v>0.015978616895303555</v>
      </c>
      <c r="H43" s="23"/>
      <c r="I43" s="23">
        <v>0.05801393728222997</v>
      </c>
      <c r="J43" s="23"/>
      <c r="K43" s="36">
        <v>171.26328</v>
      </c>
      <c r="L43" s="36"/>
      <c r="M43" s="23">
        <v>0.35710315695864825</v>
      </c>
      <c r="N43" s="23">
        <v>0.16004630193737054</v>
      </c>
      <c r="O43" s="23">
        <v>0.49272934906737725</v>
      </c>
      <c r="P43" s="23">
        <v>0.0885828100735939</v>
      </c>
      <c r="Q43" s="23"/>
      <c r="R43" s="23">
        <v>0.13454948988331417</v>
      </c>
      <c r="S43" s="36">
        <v>3250.157774106438</v>
      </c>
      <c r="T43" s="36"/>
      <c r="U43" s="36">
        <v>196.63</v>
      </c>
      <c r="V43" s="36"/>
      <c r="W43" s="23">
        <v>0.2839</v>
      </c>
      <c r="X43" s="23">
        <v>0.0167</v>
      </c>
      <c r="Y43" s="23"/>
      <c r="Z43" s="23">
        <v>0.29328076384105645</v>
      </c>
      <c r="AA43" s="23">
        <v>0.20842730623246603</v>
      </c>
      <c r="AB43" s="23"/>
      <c r="AC43" s="23">
        <v>0.2764003673094582</v>
      </c>
      <c r="AD43" s="23">
        <v>0.1297389479207661</v>
      </c>
      <c r="AE43" s="23">
        <v>0.14666141938869212</v>
      </c>
      <c r="AF43" s="23"/>
      <c r="AG43" s="23">
        <v>0.3495998950544405</v>
      </c>
      <c r="AH43" s="23">
        <v>0.0602836879432624</v>
      </c>
      <c r="AJ43" s="23">
        <v>0.117865890527481</v>
      </c>
      <c r="AK43" s="23">
        <v>0.1929</v>
      </c>
      <c r="AL43" s="23">
        <v>0.1204</v>
      </c>
      <c r="AM43" s="23">
        <v>0.055</v>
      </c>
      <c r="AN43" s="23">
        <v>0.283274593269558</v>
      </c>
      <c r="AO43" s="23">
        <v>0.1885</v>
      </c>
      <c r="AP43" s="23">
        <v>0.1872</v>
      </c>
      <c r="AQ43" s="81">
        <v>0.0063</v>
      </c>
      <c r="AR43" s="23"/>
      <c r="AS43" s="23">
        <v>0.181592500648412</v>
      </c>
      <c r="AT43" s="23"/>
      <c r="AU43" s="23">
        <v>0.4537313432835821</v>
      </c>
      <c r="AV43" s="23">
        <v>0.12484008528784649</v>
      </c>
      <c r="AW43" s="23"/>
      <c r="AX43" s="21"/>
      <c r="AZ43">
        <f t="shared" si="2"/>
        <v>1.834824578087707</v>
      </c>
    </row>
    <row r="44" spans="1:52" ht="12.75">
      <c r="A44" s="1">
        <v>6520</v>
      </c>
      <c r="B44" s="36" t="s">
        <v>74</v>
      </c>
      <c r="C44" s="36">
        <v>142.23</v>
      </c>
      <c r="D44" s="36">
        <v>165.65</v>
      </c>
      <c r="E44" s="23"/>
      <c r="F44" s="23">
        <v>0.02577201846578281</v>
      </c>
      <c r="G44" s="23">
        <v>0.01979061575869112</v>
      </c>
      <c r="H44" s="23"/>
      <c r="I44" s="23">
        <v>0.11346490433942906</v>
      </c>
      <c r="J44" s="23"/>
      <c r="K44" s="36">
        <v>234.18051</v>
      </c>
      <c r="L44" s="36"/>
      <c r="M44" s="23">
        <v>0.43250480637187594</v>
      </c>
      <c r="N44" s="23">
        <v>0.07406325575551996</v>
      </c>
      <c r="O44" s="23">
        <v>0.1808659514015521</v>
      </c>
      <c r="P44" s="23">
        <v>0.0888135003479471</v>
      </c>
      <c r="Q44" s="23"/>
      <c r="R44" s="23">
        <v>0.1284034398543244</v>
      </c>
      <c r="S44" s="36">
        <v>2530.4425506857306</v>
      </c>
      <c r="T44" s="36"/>
      <c r="U44" s="36">
        <v>368.54</v>
      </c>
      <c r="V44" s="36"/>
      <c r="W44" s="23">
        <v>0.2874</v>
      </c>
      <c r="X44" s="23">
        <v>0.0399</v>
      </c>
      <c r="Y44" s="23"/>
      <c r="Z44" s="23">
        <v>0.28700048209097184</v>
      </c>
      <c r="AA44" s="23">
        <v>0.070962888665998</v>
      </c>
      <c r="AB44" s="23"/>
      <c r="AC44" s="23">
        <v>0.20688309153600937</v>
      </c>
      <c r="AD44" s="23">
        <v>0.16576670353262637</v>
      </c>
      <c r="AE44" s="23">
        <v>0.04111638800338299</v>
      </c>
      <c r="AF44" s="23"/>
      <c r="AG44" s="23">
        <v>0.4330882831305706</v>
      </c>
      <c r="AH44" s="23">
        <v>0.0803794308537194</v>
      </c>
      <c r="AJ44" s="23">
        <v>0.0952759365950863</v>
      </c>
      <c r="AK44" s="23">
        <v>0.0961</v>
      </c>
      <c r="AL44" s="23">
        <v>0.12</v>
      </c>
      <c r="AM44" s="23">
        <v>0.0285</v>
      </c>
      <c r="AN44" s="23">
        <v>0.361392102806781</v>
      </c>
      <c r="AO44" s="23">
        <v>0.0913</v>
      </c>
      <c r="AP44" s="23">
        <v>0.3146</v>
      </c>
      <c r="AQ44" s="81">
        <v>0.0187</v>
      </c>
      <c r="AR44" s="23"/>
      <c r="AS44" s="23">
        <v>0.301846278079577</v>
      </c>
      <c r="AT44" s="23"/>
      <c r="AU44" s="23">
        <v>0.48070202388724603</v>
      </c>
      <c r="AV44" s="23">
        <v>0.10561081454740966</v>
      </c>
      <c r="AW44" s="23"/>
      <c r="AX44" s="21"/>
      <c r="AZ44">
        <f t="shared" si="2"/>
        <v>3.2783155004271842</v>
      </c>
    </row>
    <row r="45" spans="1:52" ht="12.75">
      <c r="A45" s="1">
        <v>2995</v>
      </c>
      <c r="B45" s="36" t="s">
        <v>176</v>
      </c>
      <c r="C45" s="36">
        <v>49.91</v>
      </c>
      <c r="D45" s="36">
        <v>57.97</v>
      </c>
      <c r="E45" s="23"/>
      <c r="F45" s="23">
        <v>0.025264582598409024</v>
      </c>
      <c r="G45" s="23">
        <v>0.015506443342389042</v>
      </c>
      <c r="H45" s="23"/>
      <c r="I45" s="23">
        <v>0.06865620148352597</v>
      </c>
      <c r="J45" s="23"/>
      <c r="K45" s="36">
        <v>165.37068</v>
      </c>
      <c r="L45" s="36"/>
      <c r="M45" s="23">
        <v>0.23506758479979584</v>
      </c>
      <c r="N45" s="23">
        <v>0.06665093894498443</v>
      </c>
      <c r="O45" s="23">
        <v>0.03709471895794988</v>
      </c>
      <c r="P45" s="23">
        <v>0.195456878850103</v>
      </c>
      <c r="Q45" s="23"/>
      <c r="R45" s="23">
        <v>0.10241336616081273</v>
      </c>
      <c r="S45" s="36">
        <v>2601.060143048547</v>
      </c>
      <c r="T45" s="36"/>
      <c r="U45" s="36">
        <v>116.26</v>
      </c>
      <c r="V45" s="36"/>
      <c r="W45" s="23">
        <v>0.2582</v>
      </c>
      <c r="X45" s="23">
        <v>0.0094</v>
      </c>
      <c r="Y45" s="23"/>
      <c r="Z45" s="23">
        <v>0.21756515194279802</v>
      </c>
      <c r="AA45" s="23">
        <v>0.11359144285548192</v>
      </c>
      <c r="AB45" s="23"/>
      <c r="AC45" s="23">
        <v>0.12566427008440137</v>
      </c>
      <c r="AD45" s="23" t="s">
        <v>299</v>
      </c>
      <c r="AE45" s="23" t="s">
        <v>299</v>
      </c>
      <c r="AF45" s="23"/>
      <c r="AG45" s="23">
        <v>0.35761175367302284</v>
      </c>
      <c r="AH45" s="23">
        <v>0.0383944153577661</v>
      </c>
      <c r="AJ45" s="23">
        <v>0.123823711078007</v>
      </c>
      <c r="AK45" s="23">
        <v>0.1275</v>
      </c>
      <c r="AL45" s="23">
        <v>0.1023</v>
      </c>
      <c r="AM45" s="23">
        <v>0.0728</v>
      </c>
      <c r="AN45" s="23">
        <v>0.251731108339426</v>
      </c>
      <c r="AO45" s="23">
        <v>0.15</v>
      </c>
      <c r="AP45" s="23">
        <v>0.2195</v>
      </c>
      <c r="AQ45" s="81">
        <v>0.0072</v>
      </c>
      <c r="AR45" s="23"/>
      <c r="AS45" s="23">
        <v>0.185904850026987</v>
      </c>
      <c r="AT45" s="23"/>
      <c r="AU45" s="23">
        <v>0.4691604322527016</v>
      </c>
      <c r="AV45" s="23">
        <v>0.17605985037406482</v>
      </c>
      <c r="AW45" s="23"/>
      <c r="AX45" s="21">
        <v>26.1</v>
      </c>
      <c r="AZ45">
        <f t="shared" si="2"/>
        <v>0.8989085205582927</v>
      </c>
    </row>
    <row r="46" spans="1:52" ht="12.75">
      <c r="A46" s="1">
        <v>3350</v>
      </c>
      <c r="B46" s="36" t="s">
        <v>177</v>
      </c>
      <c r="C46" s="36">
        <v>76.91</v>
      </c>
      <c r="D46" s="36">
        <v>89.28</v>
      </c>
      <c r="E46" s="23"/>
      <c r="F46" s="23">
        <v>0.025111020011938878</v>
      </c>
      <c r="G46" s="23">
        <v>0.017352305832736947</v>
      </c>
      <c r="H46" s="23"/>
      <c r="I46" s="23">
        <v>0.08089635854341737</v>
      </c>
      <c r="J46" s="23"/>
      <c r="K46" s="36">
        <v>145.5704</v>
      </c>
      <c r="L46" s="36"/>
      <c r="M46" s="23">
        <v>0.1231910112359551</v>
      </c>
      <c r="N46" s="23">
        <v>0.02493483002606799</v>
      </c>
      <c r="O46" s="23">
        <v>0.052272242372519734</v>
      </c>
      <c r="P46" s="23">
        <v>0.164850976361768</v>
      </c>
      <c r="Q46" s="23"/>
      <c r="R46" s="23">
        <v>0.1177334279761736</v>
      </c>
      <c r="S46" s="36">
        <v>2791.354587365749</v>
      </c>
      <c r="T46" s="36"/>
      <c r="U46" s="36">
        <v>194.48</v>
      </c>
      <c r="V46" s="36"/>
      <c r="W46" s="23">
        <v>0.0883</v>
      </c>
      <c r="X46" s="23">
        <v>0.0061</v>
      </c>
      <c r="Y46" s="23"/>
      <c r="Z46" s="23">
        <v>0.1221063226278708</v>
      </c>
      <c r="AA46" s="23">
        <v>0.03655524452494648</v>
      </c>
      <c r="AB46" s="23"/>
      <c r="AC46" s="23">
        <v>0.09693251533742331</v>
      </c>
      <c r="AD46" s="23">
        <v>0.1738241308793456</v>
      </c>
      <c r="AE46" s="23">
        <v>-0.07689161554192228</v>
      </c>
      <c r="AF46" s="23"/>
      <c r="AG46" s="23">
        <v>0.6572597137014315</v>
      </c>
      <c r="AH46" s="23">
        <v>0.0495867768595041</v>
      </c>
      <c r="AJ46" s="23">
        <v>0.0863979240074797</v>
      </c>
      <c r="AK46" s="23">
        <v>0.2197</v>
      </c>
      <c r="AL46" s="23">
        <v>0.1791</v>
      </c>
      <c r="AM46" s="23">
        <v>0.0434</v>
      </c>
      <c r="AN46" s="23">
        <v>0.288656242126318</v>
      </c>
      <c r="AO46" s="23">
        <v>0.3329</v>
      </c>
      <c r="AP46" s="23">
        <v>0.123</v>
      </c>
      <c r="AQ46" s="81">
        <v>0.0034</v>
      </c>
      <c r="AR46" s="23"/>
      <c r="AS46" s="23">
        <v>0.141365054036411</v>
      </c>
      <c r="AT46" s="23"/>
      <c r="AU46" s="23">
        <v>0.3608314812393777</v>
      </c>
      <c r="AV46" s="23">
        <v>0.07151261602823898</v>
      </c>
      <c r="AW46" s="23"/>
      <c r="AX46" s="21"/>
      <c r="AZ46">
        <f t="shared" si="2"/>
        <v>1.5492138647467546</v>
      </c>
    </row>
    <row r="47" spans="1:52" ht="12.75">
      <c r="A47" s="1">
        <v>2750</v>
      </c>
      <c r="B47" s="36" t="s">
        <v>178</v>
      </c>
      <c r="C47" s="36">
        <v>72.63</v>
      </c>
      <c r="D47" s="36">
        <v>83.89</v>
      </c>
      <c r="E47" s="23"/>
      <c r="F47" s="23">
        <v>0.02429187932264254</v>
      </c>
      <c r="G47" s="23">
        <v>0.015864499715587455</v>
      </c>
      <c r="H47" s="23"/>
      <c r="I47" s="23">
        <v>0.03111587982832618</v>
      </c>
      <c r="J47" s="23"/>
      <c r="K47" s="36">
        <v>174.12626999999998</v>
      </c>
      <c r="L47" s="36"/>
      <c r="M47" s="23">
        <v>0.2560811890682435</v>
      </c>
      <c r="N47" s="23">
        <v>0.07171270718232044</v>
      </c>
      <c r="O47" s="23">
        <v>0.2938709125149803</v>
      </c>
      <c r="P47" s="23">
        <v>0.106575615744648</v>
      </c>
      <c r="Q47" s="23"/>
      <c r="R47" s="23">
        <v>0.0983311168986074</v>
      </c>
      <c r="S47" s="36">
        <v>2724.0619471793166</v>
      </c>
      <c r="T47" s="36"/>
      <c r="U47" s="36">
        <v>170.5</v>
      </c>
      <c r="V47" s="36"/>
      <c r="W47" s="23">
        <v>0.3149</v>
      </c>
      <c r="X47" s="23">
        <v>0.0413</v>
      </c>
      <c r="Y47" s="23"/>
      <c r="Z47" s="23">
        <v>0.43221022505528817</v>
      </c>
      <c r="AA47" s="23">
        <v>0.12115137908915971</v>
      </c>
      <c r="AB47" s="23"/>
      <c r="AC47" s="23">
        <v>0.3498226051697922</v>
      </c>
      <c r="AD47" s="23">
        <v>0.33846933603649265</v>
      </c>
      <c r="AE47" s="23">
        <v>0.011353269133299537</v>
      </c>
      <c r="AF47" s="23"/>
      <c r="AG47" s="23">
        <v>0.16218955904713633</v>
      </c>
      <c r="AH47" s="23">
        <v>0.0912250217202433</v>
      </c>
      <c r="AJ47" s="23">
        <v>0.0996499611067896</v>
      </c>
      <c r="AK47" s="23">
        <v>0.1644</v>
      </c>
      <c r="AL47" s="23">
        <v>0.0884</v>
      </c>
      <c r="AM47" s="23">
        <v>0.0468</v>
      </c>
      <c r="AN47" s="23">
        <v>0.296631045525461</v>
      </c>
      <c r="AO47" s="23">
        <v>0.1198</v>
      </c>
      <c r="AP47" s="23">
        <v>0.2424</v>
      </c>
      <c r="AQ47" s="81">
        <v>0.0073</v>
      </c>
      <c r="AR47" s="23"/>
      <c r="AS47" s="23">
        <v>0.202896746347942</v>
      </c>
      <c r="AT47" s="23"/>
      <c r="AU47" s="23">
        <v>0.5626957663938568</v>
      </c>
      <c r="AV47" s="23">
        <v>0.23047388097403254</v>
      </c>
      <c r="AW47" s="23"/>
      <c r="AX47" s="21">
        <v>64.9</v>
      </c>
      <c r="AZ47">
        <f t="shared" si="2"/>
        <v>1.3308728811406316</v>
      </c>
    </row>
    <row r="48" spans="1:52" ht="12.75">
      <c r="A48" s="1">
        <v>6720</v>
      </c>
      <c r="B48" s="36" t="s">
        <v>75</v>
      </c>
      <c r="C48" s="36">
        <v>189.09</v>
      </c>
      <c r="D48" s="36">
        <v>218.16</v>
      </c>
      <c r="E48" s="23"/>
      <c r="F48" s="23">
        <v>0.024089282724844008</v>
      </c>
      <c r="G48" s="23">
        <v>0.014916700393547755</v>
      </c>
      <c r="H48" s="23"/>
      <c r="I48" s="23">
        <v>0.06184668989547038</v>
      </c>
      <c r="J48" s="23"/>
      <c r="K48" s="36">
        <v>202.43972</v>
      </c>
      <c r="L48" s="36"/>
      <c r="M48" s="23">
        <v>0.28271681968089846</v>
      </c>
      <c r="N48" s="23">
        <v>0.08444795801655117</v>
      </c>
      <c r="O48" s="23">
        <v>0.2812811217782735</v>
      </c>
      <c r="P48" s="23">
        <v>0.0707438733463457</v>
      </c>
      <c r="Q48" s="23"/>
      <c r="R48" s="23">
        <v>0.11341115317593413</v>
      </c>
      <c r="S48" s="36">
        <v>4238.543790744061</v>
      </c>
      <c r="T48" s="36"/>
      <c r="U48" s="36">
        <v>339.49</v>
      </c>
      <c r="V48" s="36"/>
      <c r="W48" s="23">
        <v>0.2639</v>
      </c>
      <c r="X48" s="23">
        <v>0.0341</v>
      </c>
      <c r="Y48" s="23"/>
      <c r="Z48" s="23">
        <v>0.3099432783542881</v>
      </c>
      <c r="AA48" s="23">
        <v>0.1466388187293569</v>
      </c>
      <c r="AB48" s="23"/>
      <c r="AC48" s="23">
        <v>0.23811004041032016</v>
      </c>
      <c r="AD48" s="23">
        <v>0.14319759610403068</v>
      </c>
      <c r="AE48" s="23">
        <v>0.09491244430628948</v>
      </c>
      <c r="AF48" s="23"/>
      <c r="AG48" s="23">
        <v>0.13361309708838462</v>
      </c>
      <c r="AH48" s="23">
        <v>0.120758043190833</v>
      </c>
      <c r="AJ48" s="23">
        <v>0.0861620167362555</v>
      </c>
      <c r="AK48" s="23">
        <v>0.2289</v>
      </c>
      <c r="AL48" s="23">
        <v>0.0996</v>
      </c>
      <c r="AM48" s="23">
        <v>0.0451</v>
      </c>
      <c r="AN48" s="23">
        <v>0.295614546697066</v>
      </c>
      <c r="AO48" s="23">
        <v>0.1606</v>
      </c>
      <c r="AP48" s="23">
        <v>0.2372</v>
      </c>
      <c r="AQ48" s="81">
        <v>0.0098</v>
      </c>
      <c r="AR48" s="23"/>
      <c r="AS48" s="23">
        <v>0.218274111675127</v>
      </c>
      <c r="AT48" s="23"/>
      <c r="AU48" s="23">
        <v>0.5325661264083871</v>
      </c>
      <c r="AV48" s="23">
        <v>0.17412785443152376</v>
      </c>
      <c r="AW48" s="23"/>
      <c r="AX48" s="21">
        <v>33.6</v>
      </c>
      <c r="AZ48">
        <f t="shared" si="2"/>
        <v>3.254227357856378</v>
      </c>
    </row>
    <row r="49" spans="1:52" ht="12.75">
      <c r="A49" s="1">
        <v>3285</v>
      </c>
      <c r="B49" s="36" t="s">
        <v>179</v>
      </c>
      <c r="C49" s="36">
        <v>46.58</v>
      </c>
      <c r="D49" s="36">
        <v>53.72</v>
      </c>
      <c r="E49" s="23"/>
      <c r="F49" s="23">
        <v>0.02389483412024873</v>
      </c>
      <c r="G49" s="23">
        <v>0.013995435841216652</v>
      </c>
      <c r="H49" s="23"/>
      <c r="I49" s="23">
        <v>0.0786286566051798</v>
      </c>
      <c r="J49" s="23"/>
      <c r="K49" s="36">
        <v>162.71645999999998</v>
      </c>
      <c r="L49" s="36"/>
      <c r="M49" s="23">
        <v>0.145390250063147</v>
      </c>
      <c r="N49" s="23">
        <v>0.010944513418011653</v>
      </c>
      <c r="O49" s="23">
        <v>0.41535776614310643</v>
      </c>
      <c r="P49" s="23">
        <v>0.348292682926829</v>
      </c>
      <c r="Q49" s="23"/>
      <c r="R49" s="23">
        <v>0.11752459266647054</v>
      </c>
      <c r="S49" s="36">
        <v>2652.573576422699</v>
      </c>
      <c r="T49" s="36"/>
      <c r="U49" s="36">
        <v>111.67</v>
      </c>
      <c r="V49" s="36"/>
      <c r="W49" s="23">
        <v>0.2453</v>
      </c>
      <c r="X49" s="23">
        <v>0.0127</v>
      </c>
      <c r="Y49" s="23"/>
      <c r="Z49" s="23">
        <v>0.1847522965879265</v>
      </c>
      <c r="AA49" s="23">
        <v>0.07681136033564628</v>
      </c>
      <c r="AB49" s="23"/>
      <c r="AC49" s="23">
        <v>0.11990407673860912</v>
      </c>
      <c r="AD49" s="23">
        <v>0.11664953751284686</v>
      </c>
      <c r="AE49" s="23">
        <v>0.003254539225762257</v>
      </c>
      <c r="AF49" s="23"/>
      <c r="AG49" s="23">
        <v>0.6027749229188079</v>
      </c>
      <c r="AH49" s="23">
        <v>0.0308747855917667</v>
      </c>
      <c r="AJ49" s="23">
        <v>0.0946326273977525</v>
      </c>
      <c r="AK49" s="23">
        <v>0.2814</v>
      </c>
      <c r="AL49" s="23">
        <v>0.191</v>
      </c>
      <c r="AM49" s="23">
        <v>0.048</v>
      </c>
      <c r="AN49" s="23">
        <v>0.327641169833623</v>
      </c>
      <c r="AO49" s="23">
        <v>0.1936</v>
      </c>
      <c r="AP49" s="23">
        <v>0.243</v>
      </c>
      <c r="AQ49" s="81">
        <v>0.0163</v>
      </c>
      <c r="AR49" s="23"/>
      <c r="AS49" s="23">
        <v>0.292071351488605</v>
      </c>
      <c r="AT49" s="23"/>
      <c r="AU49" s="23">
        <v>0.5889866248945657</v>
      </c>
      <c r="AV49" s="23">
        <v>0.2494276418845644</v>
      </c>
      <c r="AW49" s="23"/>
      <c r="AX49" s="21"/>
      <c r="AZ49">
        <f t="shared" si="2"/>
        <v>0.7518348133901586</v>
      </c>
    </row>
    <row r="50" spans="1:52" ht="12.75">
      <c r="A50" s="1">
        <v>680</v>
      </c>
      <c r="B50" s="36" t="s">
        <v>76</v>
      </c>
      <c r="C50" s="36">
        <v>239.7</v>
      </c>
      <c r="D50" s="36">
        <v>276.02</v>
      </c>
      <c r="E50" s="23"/>
      <c r="F50" s="23">
        <v>0.023774289546120597</v>
      </c>
      <c r="G50" s="23">
        <v>0.014607830339441907</v>
      </c>
      <c r="H50" s="23"/>
      <c r="I50" s="23">
        <v>0.040472480886988654</v>
      </c>
      <c r="J50" s="23"/>
      <c r="K50" s="36">
        <v>198.85676</v>
      </c>
      <c r="L50" s="36"/>
      <c r="M50" s="23">
        <v>0.16574708014498585</v>
      </c>
      <c r="N50" s="23">
        <v>0.029885520799742018</v>
      </c>
      <c r="O50" s="23">
        <v>0.08222282168869706</v>
      </c>
      <c r="P50" s="23">
        <v>0.0715934224444658</v>
      </c>
      <c r="Q50" s="23"/>
      <c r="R50" s="23">
        <v>0.1496452016460621</v>
      </c>
      <c r="S50" s="36">
        <v>3255.783684225287</v>
      </c>
      <c r="T50" s="36"/>
      <c r="U50" s="36">
        <v>661.65</v>
      </c>
      <c r="V50" s="36"/>
      <c r="W50" s="23">
        <v>0.1786</v>
      </c>
      <c r="X50" s="23">
        <v>0.036</v>
      </c>
      <c r="Y50" s="23"/>
      <c r="Z50" s="23">
        <v>0.2554258490513471</v>
      </c>
      <c r="AA50" s="23">
        <v>0.09332173808738417</v>
      </c>
      <c r="AB50" s="23"/>
      <c r="AC50" s="23">
        <v>0.1751239582234413</v>
      </c>
      <c r="AD50" s="23">
        <v>0.24976263318915498</v>
      </c>
      <c r="AE50" s="23">
        <v>-0.07463867496571369</v>
      </c>
      <c r="AF50" s="23"/>
      <c r="AG50" s="23">
        <v>0.47963920244751557</v>
      </c>
      <c r="AH50" s="23">
        <v>0.120237506185057</v>
      </c>
      <c r="AJ50" s="23">
        <v>0.0896752573549972</v>
      </c>
      <c r="AK50" s="23">
        <v>0.4748</v>
      </c>
      <c r="AL50" s="23">
        <v>0.2076</v>
      </c>
      <c r="AM50" s="23">
        <v>0.0418</v>
      </c>
      <c r="AN50" s="23">
        <v>0.29282470206833</v>
      </c>
      <c r="AO50" s="23">
        <v>0.3153</v>
      </c>
      <c r="AP50" s="23">
        <v>0.1352</v>
      </c>
      <c r="AQ50" s="81">
        <v>0.0043</v>
      </c>
      <c r="AR50" s="23"/>
      <c r="AS50" s="23">
        <v>0.110410763292354</v>
      </c>
      <c r="AT50" s="23"/>
      <c r="AU50" s="23">
        <v>0.47328996648925686</v>
      </c>
      <c r="AV50" s="23">
        <v>0.15353341218214075</v>
      </c>
      <c r="AW50" s="23"/>
      <c r="AX50" s="21">
        <v>47.8</v>
      </c>
      <c r="AZ50">
        <f t="shared" si="2"/>
        <v>4.032053330292755</v>
      </c>
    </row>
    <row r="51" spans="1:52" ht="12.75">
      <c r="A51" s="1">
        <v>4900</v>
      </c>
      <c r="B51" s="36" t="s">
        <v>77</v>
      </c>
      <c r="C51" s="36">
        <v>180.46</v>
      </c>
      <c r="D51" s="36">
        <v>207.81</v>
      </c>
      <c r="E51" s="23"/>
      <c r="F51" s="23">
        <v>0.02377329807915851</v>
      </c>
      <c r="G51" s="23">
        <v>0.018095327667678518</v>
      </c>
      <c r="H51" s="23"/>
      <c r="I51" s="23">
        <v>0.11627683126383676</v>
      </c>
      <c r="J51" s="23"/>
      <c r="K51" s="36">
        <v>191.99169</v>
      </c>
      <c r="L51" s="36"/>
      <c r="M51" s="23">
        <v>0.19941668917094235</v>
      </c>
      <c r="N51" s="23">
        <v>0.04917684075247612</v>
      </c>
      <c r="O51" s="23">
        <v>0.15454627376768496</v>
      </c>
      <c r="P51" s="23">
        <v>0.0814190048317369</v>
      </c>
      <c r="Q51" s="23"/>
      <c r="R51" s="23">
        <v>0.09797321631999886</v>
      </c>
      <c r="S51" s="36">
        <v>2684.7696608660904</v>
      </c>
      <c r="T51" s="36"/>
      <c r="U51" s="36">
        <v>476.23</v>
      </c>
      <c r="V51" s="36"/>
      <c r="W51" s="23">
        <v>0.228</v>
      </c>
      <c r="X51" s="23">
        <v>0.0186</v>
      </c>
      <c r="Y51" s="23"/>
      <c r="Z51" s="23">
        <v>0.29970758632774425</v>
      </c>
      <c r="AA51" s="23">
        <v>0.17814024923693061</v>
      </c>
      <c r="AB51" s="23"/>
      <c r="AC51" s="23">
        <v>0.21794965075669384</v>
      </c>
      <c r="AD51" s="23">
        <v>0.20805442374854483</v>
      </c>
      <c r="AE51" s="23">
        <v>0.009895227008149016</v>
      </c>
      <c r="AF51" s="23"/>
      <c r="AG51" s="23">
        <v>0.1628710710128056</v>
      </c>
      <c r="AH51" s="23">
        <v>0.104510800508259</v>
      </c>
      <c r="AJ51" s="23">
        <v>0.100739754829625</v>
      </c>
      <c r="AK51" s="23">
        <v>0.1488</v>
      </c>
      <c r="AL51" s="23">
        <v>0.0947</v>
      </c>
      <c r="AM51" s="23">
        <v>0.0894</v>
      </c>
      <c r="AN51" s="23">
        <v>0.232263822102765</v>
      </c>
      <c r="AO51" s="23">
        <v>0.1366</v>
      </c>
      <c r="AP51" s="23">
        <v>0.2355</v>
      </c>
      <c r="AQ51" s="81">
        <v>0.0074</v>
      </c>
      <c r="AR51" s="23"/>
      <c r="AS51" s="23">
        <v>0.224208999656502</v>
      </c>
      <c r="AT51" s="23"/>
      <c r="AU51" s="23">
        <v>0.563246169462033</v>
      </c>
      <c r="AV51" s="23">
        <v>0.17434385422205037</v>
      </c>
      <c r="AW51" s="23"/>
      <c r="AX51" s="21"/>
      <c r="AZ51">
        <f t="shared" si="2"/>
        <v>3.7603900426202728</v>
      </c>
    </row>
    <row r="52" spans="1:52" ht="12.75">
      <c r="A52" s="1">
        <v>6922</v>
      </c>
      <c r="B52" s="36" t="s">
        <v>11</v>
      </c>
      <c r="C52" s="36">
        <v>807.81</v>
      </c>
      <c r="D52" s="36">
        <v>925.62</v>
      </c>
      <c r="E52" s="23"/>
      <c r="F52" s="23">
        <v>0.02300041487476201</v>
      </c>
      <c r="G52" s="23">
        <v>0.013919700052518857</v>
      </c>
      <c r="H52" s="23"/>
      <c r="I52" s="23">
        <v>0.054908737444648456</v>
      </c>
      <c r="J52" s="23"/>
      <c r="K52" s="36">
        <v>289.58079</v>
      </c>
      <c r="L52" s="36"/>
      <c r="M52" s="23">
        <v>0.17229217904574523</v>
      </c>
      <c r="N52" s="23">
        <v>0.044024679350799345</v>
      </c>
      <c r="O52" s="23">
        <v>0.1704936140835347</v>
      </c>
      <c r="P52" s="23">
        <v>0.0736953083816553</v>
      </c>
      <c r="Q52" s="23"/>
      <c r="R52" s="23">
        <v>0.12705858090503624</v>
      </c>
      <c r="S52" s="36">
        <v>3915.04809991871</v>
      </c>
      <c r="T52" s="36"/>
      <c r="U52" s="36">
        <v>1796.86</v>
      </c>
      <c r="V52" s="36"/>
      <c r="W52" s="23">
        <v>0.2086</v>
      </c>
      <c r="X52" s="23">
        <v>0.0333</v>
      </c>
      <c r="Y52" s="23"/>
      <c r="Z52" s="23">
        <v>0.2591193720783166</v>
      </c>
      <c r="AA52" s="23">
        <v>0.10719556161619935</v>
      </c>
      <c r="AB52" s="23"/>
      <c r="AC52" s="23">
        <v>0.19164055066213892</v>
      </c>
      <c r="AD52" s="23">
        <v>0.11874852688275296</v>
      </c>
      <c r="AE52" s="23">
        <v>0.07289202377938596</v>
      </c>
      <c r="AF52" s="23"/>
      <c r="AG52" s="23">
        <v>0.4673382626382548</v>
      </c>
      <c r="AH52" s="23">
        <v>0.154927315075094</v>
      </c>
      <c r="AJ52" s="23">
        <v>0.0961718490235461</v>
      </c>
      <c r="AK52" s="23">
        <v>0.2754</v>
      </c>
      <c r="AL52" s="23">
        <v>0.1275</v>
      </c>
      <c r="AM52" s="23">
        <v>0.0531</v>
      </c>
      <c r="AN52" s="23">
        <v>0.28893451176137</v>
      </c>
      <c r="AO52" s="23">
        <v>0.1544</v>
      </c>
      <c r="AP52" s="23">
        <v>0.2655</v>
      </c>
      <c r="AQ52" s="81">
        <v>0.0107</v>
      </c>
      <c r="AR52" s="23"/>
      <c r="AS52" s="23">
        <v>0.26988635223986</v>
      </c>
      <c r="AT52" s="23"/>
      <c r="AU52" s="23">
        <v>0.5756498216603584</v>
      </c>
      <c r="AV52" s="23">
        <v>0.20464882906663467</v>
      </c>
      <c r="AW52" s="23"/>
      <c r="AX52" s="21">
        <v>46.3</v>
      </c>
      <c r="AZ52">
        <f t="shared" si="2"/>
        <v>12.884352762612505</v>
      </c>
    </row>
    <row r="53" spans="1:52" ht="12.75">
      <c r="A53" s="1">
        <v>880</v>
      </c>
      <c r="B53" s="36" t="s">
        <v>180</v>
      </c>
      <c r="C53" s="36">
        <v>64.7</v>
      </c>
      <c r="D53" s="36">
        <v>73.95</v>
      </c>
      <c r="E53" s="23"/>
      <c r="F53" s="23">
        <v>0.022544232841671397</v>
      </c>
      <c r="G53" s="23">
        <v>0.012525876122658541</v>
      </c>
      <c r="H53" s="23"/>
      <c r="I53" s="23">
        <v>0.044483504597079504</v>
      </c>
      <c r="J53" s="23"/>
      <c r="K53" s="36">
        <v>198.38917</v>
      </c>
      <c r="L53" s="36"/>
      <c r="M53" s="23">
        <v>0.11855268552685527</v>
      </c>
      <c r="N53" s="23">
        <v>0.02411262662518944</v>
      </c>
      <c r="O53" s="23">
        <v>0.19947072444591465</v>
      </c>
      <c r="P53" s="23">
        <v>0.231966787752984</v>
      </c>
      <c r="Q53" s="23"/>
      <c r="R53" s="23">
        <v>0.11345379320042234</v>
      </c>
      <c r="S53" s="36">
        <v>3234.091731148822</v>
      </c>
      <c r="T53" s="36"/>
      <c r="U53" s="36">
        <v>129.35</v>
      </c>
      <c r="V53" s="36"/>
      <c r="W53" s="23">
        <v>0.2019</v>
      </c>
      <c r="X53" s="23">
        <v>0.0062</v>
      </c>
      <c r="Y53" s="23"/>
      <c r="Z53" s="23">
        <v>0.17893794081427025</v>
      </c>
      <c r="AA53" s="23">
        <v>0.050397877984084884</v>
      </c>
      <c r="AB53" s="23"/>
      <c r="AC53" s="23">
        <v>0.11795774647887323</v>
      </c>
      <c r="AD53" s="23">
        <v>0.1307511737089202</v>
      </c>
      <c r="AE53" s="23">
        <v>-0.012793427230046964</v>
      </c>
      <c r="AF53" s="23"/>
      <c r="AG53" s="23">
        <v>0.426056338028169</v>
      </c>
      <c r="AH53" s="23">
        <v>0.0347043701799486</v>
      </c>
      <c r="AJ53" s="23">
        <v>0.110407253632922</v>
      </c>
      <c r="AK53" s="23">
        <v>0.0845</v>
      </c>
      <c r="AL53" s="23">
        <v>0.1111</v>
      </c>
      <c r="AM53" s="23">
        <v>0.0664</v>
      </c>
      <c r="AN53" s="23">
        <v>0.269180221411343</v>
      </c>
      <c r="AO53" s="23">
        <v>0.1154</v>
      </c>
      <c r="AP53" s="23">
        <v>0.2638</v>
      </c>
      <c r="AQ53" s="81">
        <v>0.0078</v>
      </c>
      <c r="AR53" s="23"/>
      <c r="AS53" s="23">
        <v>0.286050756638992</v>
      </c>
      <c r="AT53" s="23"/>
      <c r="AU53" s="23">
        <v>0.5138997142114835</v>
      </c>
      <c r="AV53" s="23">
        <v>0.17030397505845674</v>
      </c>
      <c r="AW53" s="23"/>
      <c r="AX53" s="21">
        <v>24</v>
      </c>
      <c r="AZ53">
        <f t="shared" si="2"/>
        <v>0.9262885392705992</v>
      </c>
    </row>
    <row r="54" spans="1:52" ht="12.75">
      <c r="A54" s="1">
        <v>2620</v>
      </c>
      <c r="B54" s="36" t="s">
        <v>181</v>
      </c>
      <c r="C54" s="36">
        <v>53.65</v>
      </c>
      <c r="D54" s="36">
        <v>61.18</v>
      </c>
      <c r="E54" s="23"/>
      <c r="F54" s="23">
        <v>0.022103304464931695</v>
      </c>
      <c r="G54" s="23">
        <v>0.009091783906015838</v>
      </c>
      <c r="H54" s="23"/>
      <c r="I54" s="23">
        <v>0.03809056727153834</v>
      </c>
      <c r="J54" s="23"/>
      <c r="K54" s="36">
        <v>242.57553</v>
      </c>
      <c r="L54" s="36"/>
      <c r="M54" s="23">
        <v>0.2396533044420368</v>
      </c>
      <c r="N54" s="23">
        <v>0.054451292586885816</v>
      </c>
      <c r="O54" s="23">
        <v>0.2836032070429178</v>
      </c>
      <c r="P54" s="23">
        <v>0.290312906128162</v>
      </c>
      <c r="Q54" s="23"/>
      <c r="R54" s="23">
        <v>0.12105680263917477</v>
      </c>
      <c r="S54" s="36">
        <v>2866.5050402067673</v>
      </c>
      <c r="T54" s="36"/>
      <c r="U54" s="36">
        <v>122.37</v>
      </c>
      <c r="V54" s="36"/>
      <c r="W54" s="23">
        <v>0.3041</v>
      </c>
      <c r="X54" s="23">
        <v>0.0154</v>
      </c>
      <c r="Y54" s="23"/>
      <c r="Z54" s="23">
        <v>0.3036567977857922</v>
      </c>
      <c r="AA54" s="23">
        <v>0.18726975030699958</v>
      </c>
      <c r="AB54" s="23"/>
      <c r="AC54" s="23">
        <v>0.29874213836477986</v>
      </c>
      <c r="AD54" s="23">
        <v>0.2638888888888889</v>
      </c>
      <c r="AE54" s="23">
        <v>0.03485324947589097</v>
      </c>
      <c r="AF54" s="23"/>
      <c r="AG54" s="23">
        <v>0.17439727463312368</v>
      </c>
      <c r="AH54" s="23">
        <v>0.0603112840466926</v>
      </c>
      <c r="AJ54" s="23">
        <v>0.103204070407041</v>
      </c>
      <c r="AK54" s="23">
        <v>0.3978</v>
      </c>
      <c r="AL54" s="23">
        <v>0.1771</v>
      </c>
      <c r="AM54" s="23">
        <v>0.0276</v>
      </c>
      <c r="AN54" s="23">
        <v>0.316027327852508</v>
      </c>
      <c r="AO54" s="23">
        <v>0.1608</v>
      </c>
      <c r="AP54" s="23">
        <v>0.2946</v>
      </c>
      <c r="AQ54" s="81">
        <v>0.021</v>
      </c>
      <c r="AR54" s="23"/>
      <c r="AS54" s="23">
        <v>0.302577155583837</v>
      </c>
      <c r="AT54" s="23"/>
      <c r="AU54" s="23">
        <v>0.5134539549988402</v>
      </c>
      <c r="AV54" s="23">
        <v>0.2035490605427975</v>
      </c>
      <c r="AW54" s="23"/>
      <c r="AX54" s="21">
        <v>29.7</v>
      </c>
      <c r="AZ54">
        <f t="shared" si="2"/>
        <v>0.556235339370049</v>
      </c>
    </row>
    <row r="55" spans="1:52" ht="12.75">
      <c r="A55" s="1">
        <v>4890</v>
      </c>
      <c r="B55" s="36" t="s">
        <v>182</v>
      </c>
      <c r="C55" s="36">
        <v>73.43</v>
      </c>
      <c r="D55" s="36">
        <v>83.5</v>
      </c>
      <c r="E55" s="23"/>
      <c r="F55" s="23">
        <v>0.021670434815474815</v>
      </c>
      <c r="G55" s="23">
        <v>0.014171688768283897</v>
      </c>
      <c r="H55" s="23"/>
      <c r="I55" s="23">
        <v>0.09879056400431085</v>
      </c>
      <c r="J55" s="23"/>
      <c r="K55" s="36">
        <v>198.66488</v>
      </c>
      <c r="L55" s="36"/>
      <c r="M55" s="23">
        <v>0.25433918516064913</v>
      </c>
      <c r="N55" s="23">
        <v>0.049044091289281874</v>
      </c>
      <c r="O55" s="23">
        <v>0.10293580216835181</v>
      </c>
      <c r="P55" s="23">
        <v>0.189210552316965</v>
      </c>
      <c r="Q55" s="23"/>
      <c r="R55" s="23">
        <v>0.1015240099802696</v>
      </c>
      <c r="S55" s="36">
        <v>2636.3679163786596</v>
      </c>
      <c r="T55" s="36"/>
      <c r="U55" s="36">
        <v>181.27</v>
      </c>
      <c r="V55" s="36"/>
      <c r="W55" s="23">
        <v>0.2309</v>
      </c>
      <c r="X55" s="23">
        <v>0.0106</v>
      </c>
      <c r="Y55" s="23"/>
      <c r="Z55" s="23">
        <v>0.2748566118747797</v>
      </c>
      <c r="AA55" s="23">
        <v>0.16161616161616163</v>
      </c>
      <c r="AB55" s="23"/>
      <c r="AC55" s="23">
        <v>0.21654701659409203</v>
      </c>
      <c r="AD55" s="23">
        <v>0.11757090737907497</v>
      </c>
      <c r="AE55" s="23">
        <v>0.09897610921501707</v>
      </c>
      <c r="AF55" s="23"/>
      <c r="AG55" s="23">
        <v>0.17300223608332352</v>
      </c>
      <c r="AH55" s="23">
        <v>0.0488322717622081</v>
      </c>
      <c r="AJ55" s="23">
        <v>0.15620586267562</v>
      </c>
      <c r="AK55" s="23">
        <v>0.1067</v>
      </c>
      <c r="AL55" s="23">
        <v>0.1254</v>
      </c>
      <c r="AM55" s="23">
        <v>0.0808</v>
      </c>
      <c r="AN55" s="23">
        <v>0.239522477643723</v>
      </c>
      <c r="AO55" s="23">
        <v>0.1501</v>
      </c>
      <c r="AP55" s="23">
        <v>0.2228</v>
      </c>
      <c r="AQ55" s="81">
        <v>0.0084</v>
      </c>
      <c r="AR55" s="23"/>
      <c r="AS55" s="23">
        <v>0.176068196169228</v>
      </c>
      <c r="AT55" s="23"/>
      <c r="AU55" s="23">
        <v>0.4695045795170691</v>
      </c>
      <c r="AV55" s="23">
        <v>0.16402997502081598</v>
      </c>
      <c r="AW55" s="23"/>
      <c r="AX55" s="21">
        <v>39.1</v>
      </c>
      <c r="AZ55">
        <f t="shared" si="2"/>
        <v>1.1833360121517054</v>
      </c>
    </row>
    <row r="56" spans="1:52" ht="12.75">
      <c r="A56" s="1">
        <v>3980</v>
      </c>
      <c r="B56" s="36" t="s">
        <v>78</v>
      </c>
      <c r="C56" s="36">
        <v>183.04</v>
      </c>
      <c r="D56" s="36">
        <v>207.91</v>
      </c>
      <c r="E56" s="23"/>
      <c r="F56" s="23">
        <v>0.021419518558364326</v>
      </c>
      <c r="G56" s="23">
        <v>0.015412029741996403</v>
      </c>
      <c r="H56" s="23"/>
      <c r="I56" s="23">
        <v>0.08856922928894448</v>
      </c>
      <c r="J56" s="23"/>
      <c r="K56" s="36">
        <v>116.14069</v>
      </c>
      <c r="L56" s="36"/>
      <c r="M56" s="23">
        <v>0.2155721419749772</v>
      </c>
      <c r="N56" s="23">
        <v>0.04539782637863947</v>
      </c>
      <c r="O56" s="23">
        <v>0.15201221614698784</v>
      </c>
      <c r="P56" s="23">
        <v>0.138675483808227</v>
      </c>
      <c r="Q56" s="23"/>
      <c r="R56" s="23">
        <v>0.09549076635754829</v>
      </c>
      <c r="S56" s="36">
        <v>2370.281885651366</v>
      </c>
      <c r="T56" s="36"/>
      <c r="U56" s="36">
        <v>483.92</v>
      </c>
      <c r="V56" s="36"/>
      <c r="W56" s="23">
        <v>0.2129</v>
      </c>
      <c r="X56" s="23">
        <v>0.0221</v>
      </c>
      <c r="Y56" s="23"/>
      <c r="Z56" s="23">
        <v>0.25010991839229607</v>
      </c>
      <c r="AA56" s="23">
        <v>0.16998475277717273</v>
      </c>
      <c r="AB56" s="23"/>
      <c r="AC56" s="23">
        <v>0.21326593346540065</v>
      </c>
      <c r="AD56" s="23">
        <v>0.12507684951157866</v>
      </c>
      <c r="AE56" s="23">
        <v>0.088189083953822</v>
      </c>
      <c r="AF56" s="23"/>
      <c r="AG56" s="23">
        <v>0.2911401051984425</v>
      </c>
      <c r="AH56" s="23">
        <v>0.0930851063829787</v>
      </c>
      <c r="AJ56" s="23">
        <v>0.0842197035745423</v>
      </c>
      <c r="AK56" s="23">
        <v>0.242</v>
      </c>
      <c r="AL56" s="23">
        <v>0.1294</v>
      </c>
      <c r="AM56" s="23">
        <v>0.0838</v>
      </c>
      <c r="AN56" s="23">
        <v>0.250991891288715</v>
      </c>
      <c r="AO56" s="23">
        <v>0.2524</v>
      </c>
      <c r="AP56" s="23">
        <v>0.1492</v>
      </c>
      <c r="AQ56" s="81">
        <v>0.0051</v>
      </c>
      <c r="AR56" s="23"/>
      <c r="AS56" s="23">
        <v>0.150950623302458</v>
      </c>
      <c r="AT56" s="23"/>
      <c r="AU56" s="23">
        <v>0.4886210481728214</v>
      </c>
      <c r="AV56" s="23">
        <v>0.09569101621163695</v>
      </c>
      <c r="AW56" s="23"/>
      <c r="AX56" s="21"/>
      <c r="AZ56">
        <f t="shared" si="2"/>
        <v>3.204315103658472</v>
      </c>
    </row>
    <row r="57" spans="1:52" ht="12.75">
      <c r="A57" s="1">
        <v>2520</v>
      </c>
      <c r="B57" s="36" t="s">
        <v>79</v>
      </c>
      <c r="C57" s="36">
        <v>98.75</v>
      </c>
      <c r="D57" s="36">
        <v>111.55</v>
      </c>
      <c r="E57" s="23"/>
      <c r="F57" s="23">
        <v>0.020506063076154657</v>
      </c>
      <c r="G57" s="23">
        <v>0.012111519099808676</v>
      </c>
      <c r="H57" s="23"/>
      <c r="I57" s="23">
        <v>0.0725300340684956</v>
      </c>
      <c r="J57" s="23"/>
      <c r="K57" s="36">
        <v>163.33029000000002</v>
      </c>
      <c r="L57" s="36"/>
      <c r="M57" s="23">
        <v>0.20649712879409354</v>
      </c>
      <c r="N57" s="23">
        <v>0.051066149745577896</v>
      </c>
      <c r="O57" s="23">
        <v>0.44875444839857653</v>
      </c>
      <c r="P57" s="23">
        <v>0.0665274878218511</v>
      </c>
      <c r="Q57" s="23"/>
      <c r="R57" s="23">
        <v>0.1261263366203164</v>
      </c>
      <c r="S57" s="36">
        <v>3532.299676183729</v>
      </c>
      <c r="T57" s="36"/>
      <c r="U57" s="36">
        <v>174.37</v>
      </c>
      <c r="V57" s="36"/>
      <c r="W57" s="23">
        <v>0.2349</v>
      </c>
      <c r="X57" s="23">
        <v>0.0161</v>
      </c>
      <c r="Y57" s="23"/>
      <c r="Z57" s="23">
        <v>0.18319026175063327</v>
      </c>
      <c r="AA57" s="23">
        <v>0.03889506270836641</v>
      </c>
      <c r="AB57" s="23"/>
      <c r="AC57" s="23">
        <v>0.11423781583043947</v>
      </c>
      <c r="AD57" s="23">
        <v>0.2046461501616573</v>
      </c>
      <c r="AE57" s="23">
        <v>-0.09040833433121782</v>
      </c>
      <c r="AF57" s="23"/>
      <c r="AG57" s="23">
        <v>0.49371332774518023</v>
      </c>
      <c r="AH57" s="23">
        <v>0.0568181818181818</v>
      </c>
      <c r="AJ57" s="23">
        <v>0.0769142928328212</v>
      </c>
      <c r="AK57" s="23">
        <v>0.0526</v>
      </c>
      <c r="AL57" s="23">
        <v>0.1096</v>
      </c>
      <c r="AM57" s="23">
        <v>0.0532</v>
      </c>
      <c r="AN57" s="23">
        <v>0.337053456215912</v>
      </c>
      <c r="AO57" s="23">
        <v>0.1029</v>
      </c>
      <c r="AP57" s="23">
        <v>0.294</v>
      </c>
      <c r="AQ57" s="81">
        <v>0.0133</v>
      </c>
      <c r="AR57" s="23"/>
      <c r="AS57" s="23">
        <v>0.380264155028689</v>
      </c>
      <c r="AT57" s="23"/>
      <c r="AU57" s="23">
        <v>0.7052857654217873</v>
      </c>
      <c r="AV57" s="23">
        <v>0.30616871495048326</v>
      </c>
      <c r="AW57" s="23"/>
      <c r="AX57" s="21">
        <v>6.8</v>
      </c>
      <c r="AZ57">
        <f t="shared" si="2"/>
        <v>1.3510399555836579</v>
      </c>
    </row>
    <row r="58" spans="1:52" ht="12.75">
      <c r="A58" s="1">
        <v>6740</v>
      </c>
      <c r="B58" s="36" t="s">
        <v>183</v>
      </c>
      <c r="C58" s="36">
        <v>83.42</v>
      </c>
      <c r="D58" s="36">
        <v>94</v>
      </c>
      <c r="E58" s="23"/>
      <c r="F58" s="23">
        <v>0.020190877401863094</v>
      </c>
      <c r="G58" s="23">
        <v>0.012172578726265426</v>
      </c>
      <c r="H58" s="23"/>
      <c r="I58" s="23">
        <v>0.06166932482721956</v>
      </c>
      <c r="J58" s="23"/>
      <c r="K58" s="36">
        <v>244.08463</v>
      </c>
      <c r="L58" s="36"/>
      <c r="M58" s="23">
        <v>0.23073112401776563</v>
      </c>
      <c r="N58" s="23">
        <v>0.031673130193905816</v>
      </c>
      <c r="O58" s="23">
        <v>0.13258702116494664</v>
      </c>
      <c r="P58" s="23">
        <v>0.211289092295957</v>
      </c>
      <c r="Q58" s="23"/>
      <c r="R58" s="23">
        <v>0.11075115776325138</v>
      </c>
      <c r="S58" s="36">
        <v>2912.220694436196</v>
      </c>
      <c r="T58" s="36"/>
      <c r="U58" s="36">
        <v>191.82</v>
      </c>
      <c r="V58" s="36"/>
      <c r="W58" s="23">
        <v>0.2039</v>
      </c>
      <c r="X58" s="23">
        <v>0.0327</v>
      </c>
      <c r="Y58" s="23"/>
      <c r="Z58" s="23">
        <v>0.25909276665304454</v>
      </c>
      <c r="AA58" s="23">
        <v>0.06603296592173122</v>
      </c>
      <c r="AB58" s="23"/>
      <c r="AC58" s="23">
        <v>0.17529840178029538</v>
      </c>
      <c r="AD58" s="23">
        <v>0.1976532470159822</v>
      </c>
      <c r="AE58" s="23">
        <v>-0.022354845235686815</v>
      </c>
      <c r="AF58" s="23"/>
      <c r="AG58" s="23">
        <v>0.35181064131094475</v>
      </c>
      <c r="AH58" s="23">
        <v>0.0940499040307102</v>
      </c>
      <c r="AJ58" s="23">
        <v>0.0769365334826114</v>
      </c>
      <c r="AK58" s="23">
        <v>0.2516</v>
      </c>
      <c r="AL58" s="23">
        <v>0.1256</v>
      </c>
      <c r="AM58" s="23">
        <v>0.0446</v>
      </c>
      <c r="AN58" s="23">
        <v>0.267685666920374</v>
      </c>
      <c r="AO58" s="23">
        <v>0.1992</v>
      </c>
      <c r="AP58" s="23">
        <v>0.2332</v>
      </c>
      <c r="AQ58" s="81">
        <v>0.0144</v>
      </c>
      <c r="AR58" s="23"/>
      <c r="AS58" s="23">
        <v>0.181732580037665</v>
      </c>
      <c r="AT58" s="23"/>
      <c r="AU58" s="23">
        <v>0.5263249348392702</v>
      </c>
      <c r="AV58" s="23">
        <v>0.12502172024326672</v>
      </c>
      <c r="AW58" s="23"/>
      <c r="AX58" s="21"/>
      <c r="AZ58">
        <f t="shared" si="2"/>
        <v>1.14422240026895</v>
      </c>
    </row>
    <row r="59" spans="1:52" ht="12.75">
      <c r="A59" s="1">
        <v>1260</v>
      </c>
      <c r="B59" s="36" t="s">
        <v>184</v>
      </c>
      <c r="C59" s="36">
        <v>74.58</v>
      </c>
      <c r="D59" s="36">
        <v>83.93</v>
      </c>
      <c r="E59" s="23"/>
      <c r="F59" s="23">
        <v>0.019900405156844103</v>
      </c>
      <c r="G59" s="23">
        <v>0.006179721430110696</v>
      </c>
      <c r="H59" s="23"/>
      <c r="I59" s="23">
        <v>0.06897784131522516</v>
      </c>
      <c r="J59" s="23"/>
      <c r="K59" s="36">
        <v>154.51213</v>
      </c>
      <c r="L59" s="36"/>
      <c r="M59" s="23">
        <v>0.2094877049180328</v>
      </c>
      <c r="N59" s="23">
        <v>0.05696066489933367</v>
      </c>
      <c r="O59" s="23">
        <v>0.3961006289308176</v>
      </c>
      <c r="P59" s="23">
        <v>0.166014350945858</v>
      </c>
      <c r="Q59" s="23"/>
      <c r="R59" s="23">
        <v>0.11338233485123748</v>
      </c>
      <c r="S59" s="36">
        <v>2341.416016154474</v>
      </c>
      <c r="T59" s="36"/>
      <c r="U59" s="36">
        <v>152.42</v>
      </c>
      <c r="V59" s="36"/>
      <c r="W59" s="23">
        <v>0.4478</v>
      </c>
      <c r="X59" s="23">
        <v>0.049</v>
      </c>
      <c r="Y59" s="23"/>
      <c r="Z59" s="23">
        <v>0.3377096784158661</v>
      </c>
      <c r="AA59" s="23">
        <v>0.07860992380598401</v>
      </c>
      <c r="AB59" s="23"/>
      <c r="AC59" s="23">
        <v>0.26083439269617475</v>
      </c>
      <c r="AD59" s="23">
        <v>0.3011672252398012</v>
      </c>
      <c r="AE59" s="23">
        <v>-0.04033283254362646</v>
      </c>
      <c r="AF59" s="23"/>
      <c r="AG59" s="23">
        <v>0.4029816248699873</v>
      </c>
      <c r="AH59" s="23">
        <v>0.163306451612903</v>
      </c>
      <c r="AJ59" s="23">
        <v>0.0679094540612517</v>
      </c>
      <c r="AK59" s="23">
        <v>0.2983</v>
      </c>
      <c r="AL59" s="23">
        <v>0.269</v>
      </c>
      <c r="AM59" s="23">
        <v>0.0307</v>
      </c>
      <c r="AN59" s="23">
        <v>0.432201554965063</v>
      </c>
      <c r="AO59" s="23">
        <v>0.1868</v>
      </c>
      <c r="AP59" s="23">
        <v>0.3699</v>
      </c>
      <c r="AQ59" s="81">
        <v>0.0595</v>
      </c>
      <c r="AR59" s="23"/>
      <c r="AS59" s="23">
        <v>0.439844130540672</v>
      </c>
      <c r="AT59" s="23"/>
      <c r="AU59" s="23">
        <v>0.7430038325258514</v>
      </c>
      <c r="AV59" s="23">
        <v>0.44920095451587244</v>
      </c>
      <c r="AW59" s="23"/>
      <c r="AX59" s="21"/>
      <c r="AZ59">
        <f t="shared" si="2"/>
        <v>0.5186640196291907</v>
      </c>
    </row>
    <row r="60" spans="1:52" ht="12.75">
      <c r="A60" s="1">
        <v>1440</v>
      </c>
      <c r="B60" s="36" t="s">
        <v>80</v>
      </c>
      <c r="C60" s="36">
        <v>241.24</v>
      </c>
      <c r="D60" s="36">
        <v>271.13</v>
      </c>
      <c r="E60" s="23"/>
      <c r="F60" s="23">
        <v>0.019696022382225786</v>
      </c>
      <c r="G60" s="23">
        <v>0.01078970651772937</v>
      </c>
      <c r="H60" s="23"/>
      <c r="I60" s="23">
        <v>0.08189830008481139</v>
      </c>
      <c r="J60" s="23"/>
      <c r="K60" s="36">
        <v>233.17679</v>
      </c>
      <c r="L60" s="36"/>
      <c r="M60" s="23">
        <v>0.16562437462477497</v>
      </c>
      <c r="N60" s="23">
        <v>0.04772017847909764</v>
      </c>
      <c r="O60" s="23">
        <v>0.20566635900317026</v>
      </c>
      <c r="P60" s="23">
        <v>0.19364228618953</v>
      </c>
      <c r="Q60" s="23"/>
      <c r="R60" s="23">
        <v>0.11655370563279918</v>
      </c>
      <c r="S60" s="36">
        <v>3051.4553313530005</v>
      </c>
      <c r="T60" s="36"/>
      <c r="U60" s="36">
        <v>549.03</v>
      </c>
      <c r="V60" s="36"/>
      <c r="W60" s="23">
        <v>0.2165</v>
      </c>
      <c r="X60" s="23">
        <v>0.0178</v>
      </c>
      <c r="Y60" s="23"/>
      <c r="Z60" s="23">
        <v>0.2830027824359899</v>
      </c>
      <c r="AA60" s="23">
        <v>0.07547376093294461</v>
      </c>
      <c r="AB60" s="23"/>
      <c r="AC60" s="23">
        <v>0.24635946538998604</v>
      </c>
      <c r="AD60" s="23">
        <v>0.2019150209455416</v>
      </c>
      <c r="AE60" s="23">
        <v>0.04444444444444445</v>
      </c>
      <c r="AF60" s="23"/>
      <c r="AG60" s="23">
        <v>0.3538400159585079</v>
      </c>
      <c r="AH60" s="23">
        <v>0.0678929765886288</v>
      </c>
      <c r="AJ60" s="23">
        <v>0.0906208270970917</v>
      </c>
      <c r="AK60" s="23">
        <v>0.3448</v>
      </c>
      <c r="AL60" s="23">
        <v>0.1403</v>
      </c>
      <c r="AM60" s="23">
        <v>0.0449</v>
      </c>
      <c r="AN60" s="23">
        <v>0.306140068083339</v>
      </c>
      <c r="AO60" s="23">
        <v>0.187</v>
      </c>
      <c r="AP60" s="23">
        <v>0.2503</v>
      </c>
      <c r="AQ60" s="81">
        <v>0.0095</v>
      </c>
      <c r="AR60" s="23"/>
      <c r="AS60" s="23">
        <v>0.316440409155063</v>
      </c>
      <c r="AT60" s="23"/>
      <c r="AU60" s="23">
        <v>0.571828731492597</v>
      </c>
      <c r="AV60" s="23">
        <v>0.16014405762304923</v>
      </c>
      <c r="AW60" s="23"/>
      <c r="AX60" s="21">
        <v>47.9</v>
      </c>
      <c r="AZ60">
        <f t="shared" si="2"/>
        <v>2.925413128151964</v>
      </c>
    </row>
    <row r="61" spans="1:52" ht="12.75">
      <c r="A61" s="1">
        <v>3880</v>
      </c>
      <c r="B61" s="36" t="s">
        <v>81</v>
      </c>
      <c r="C61" s="36">
        <v>160.48</v>
      </c>
      <c r="D61" s="36">
        <v>179.87</v>
      </c>
      <c r="E61" s="23"/>
      <c r="F61" s="23">
        <v>0.019136026588628008</v>
      </c>
      <c r="G61" s="23">
        <v>0.011018053031691455</v>
      </c>
      <c r="H61" s="23"/>
      <c r="I61" s="23">
        <v>0.07630276402869696</v>
      </c>
      <c r="J61" s="23"/>
      <c r="K61" s="36">
        <v>163.97648999999998</v>
      </c>
      <c r="L61" s="36"/>
      <c r="M61" s="23">
        <v>0.14674418604651174</v>
      </c>
      <c r="N61" s="23">
        <v>0.02660565407489884</v>
      </c>
      <c r="O61" s="23">
        <v>0.06287639073185669</v>
      </c>
      <c r="P61" s="23">
        <v>0.203801667712723</v>
      </c>
      <c r="Q61" s="23"/>
      <c r="R61" s="23">
        <v>0.11000969843287906</v>
      </c>
      <c r="S61" s="36">
        <v>2652.6570880512822</v>
      </c>
      <c r="T61" s="36"/>
      <c r="U61" s="36">
        <v>385.65</v>
      </c>
      <c r="V61" s="36"/>
      <c r="W61" s="23">
        <v>0.1204</v>
      </c>
      <c r="X61" s="23">
        <v>0.0089</v>
      </c>
      <c r="Y61" s="23"/>
      <c r="Z61" s="23">
        <v>0.1702721945342023</v>
      </c>
      <c r="AA61" s="23">
        <v>0.032569360675512665</v>
      </c>
      <c r="AB61" s="23"/>
      <c r="AC61" s="23">
        <v>0.13890146370906897</v>
      </c>
      <c r="AD61" s="23">
        <v>0.13580805794477138</v>
      </c>
      <c r="AE61" s="23">
        <v>0.003093405764297591</v>
      </c>
      <c r="AF61" s="23"/>
      <c r="AG61" s="23">
        <v>0.6926210955183341</v>
      </c>
      <c r="AH61" s="23">
        <v>0.0567484662576687</v>
      </c>
      <c r="AJ61" s="23">
        <v>0.0959291142433702</v>
      </c>
      <c r="AK61" s="23">
        <v>0.3034</v>
      </c>
      <c r="AL61" s="23">
        <v>0.209</v>
      </c>
      <c r="AM61" s="23">
        <v>0.047</v>
      </c>
      <c r="AN61" s="23">
        <v>0.286956724673082</v>
      </c>
      <c r="AO61" s="23">
        <v>0.2866</v>
      </c>
      <c r="AP61" s="23">
        <v>0.1755</v>
      </c>
      <c r="AQ61" s="81">
        <v>0.0052</v>
      </c>
      <c r="AR61" s="23"/>
      <c r="AS61" s="23">
        <v>0.263587035371268</v>
      </c>
      <c r="AT61" s="23"/>
      <c r="AU61" s="23">
        <v>0.5270164447924823</v>
      </c>
      <c r="AV61" s="23">
        <v>0.17631467983856394</v>
      </c>
      <c r="AW61" s="23"/>
      <c r="AX61" s="21"/>
      <c r="AZ61">
        <f t="shared" si="2"/>
        <v>1.9818171988103421</v>
      </c>
    </row>
    <row r="62" spans="1:52" ht="12.75">
      <c r="A62" s="1">
        <v>8520</v>
      </c>
      <c r="B62" s="36" t="s">
        <v>82</v>
      </c>
      <c r="C62" s="36">
        <v>328.68</v>
      </c>
      <c r="D62" s="36">
        <v>367.67</v>
      </c>
      <c r="E62" s="23"/>
      <c r="F62" s="23">
        <v>0.018785246416613832</v>
      </c>
      <c r="G62" s="23">
        <v>0.00974753359927294</v>
      </c>
      <c r="H62" s="23"/>
      <c r="I62" s="23">
        <v>0.08862343881799135</v>
      </c>
      <c r="J62" s="23"/>
      <c r="K62" s="36">
        <v>217.27411999999998</v>
      </c>
      <c r="L62" s="36"/>
      <c r="M62" s="23">
        <v>0.22979444015961925</v>
      </c>
      <c r="N62" s="23">
        <v>0.05705080642011949</v>
      </c>
      <c r="O62" s="23">
        <v>0.15059210075980559</v>
      </c>
      <c r="P62" s="23">
        <v>0.156618585405468</v>
      </c>
      <c r="Q62" s="23"/>
      <c r="R62" s="23">
        <v>0.11390730803527886</v>
      </c>
      <c r="S62" s="36">
        <v>2828.702955133242</v>
      </c>
      <c r="T62" s="36"/>
      <c r="U62" s="36">
        <v>843.75</v>
      </c>
      <c r="V62" s="36"/>
      <c r="W62" s="23">
        <v>0.2267</v>
      </c>
      <c r="X62" s="23">
        <v>0.0312</v>
      </c>
      <c r="Y62" s="23"/>
      <c r="Z62" s="23">
        <v>0.27132294468977886</v>
      </c>
      <c r="AA62" s="23">
        <v>0.1603167774112848</v>
      </c>
      <c r="AB62" s="23"/>
      <c r="AC62" s="23">
        <v>0.22562650371537463</v>
      </c>
      <c r="AD62" s="23">
        <v>0.2115740839312709</v>
      </c>
      <c r="AE62" s="23">
        <v>0.014052419784103737</v>
      </c>
      <c r="AF62" s="23"/>
      <c r="AG62" s="23">
        <v>0.14461217450550387</v>
      </c>
      <c r="AH62" s="23">
        <v>0.121305182341651</v>
      </c>
      <c r="AJ62" s="23">
        <v>0.0986924437923445</v>
      </c>
      <c r="AK62" s="23">
        <v>0.3667</v>
      </c>
      <c r="AL62" s="23">
        <v>0.1466</v>
      </c>
      <c r="AM62" s="23">
        <v>0.067</v>
      </c>
      <c r="AN62" s="23">
        <v>0.284938832302612</v>
      </c>
      <c r="AO62" s="23">
        <v>0.1657</v>
      </c>
      <c r="AP62" s="23">
        <v>0.2675</v>
      </c>
      <c r="AQ62" s="81">
        <v>0.016</v>
      </c>
      <c r="AR62" s="23"/>
      <c r="AS62" s="23">
        <v>0.246146143508393</v>
      </c>
      <c r="AT62" s="23"/>
      <c r="AU62" s="23">
        <v>0.5779538675228272</v>
      </c>
      <c r="AV62" s="23">
        <v>0.19491313158913404</v>
      </c>
      <c r="AW62" s="23"/>
      <c r="AX62" s="21">
        <v>51.7</v>
      </c>
      <c r="AZ62">
        <f t="shared" si="2"/>
        <v>3.5838756784446817</v>
      </c>
    </row>
    <row r="63" spans="1:52" ht="12.75">
      <c r="A63" s="1">
        <v>380</v>
      </c>
      <c r="B63" s="36" t="s">
        <v>83</v>
      </c>
      <c r="C63" s="36">
        <v>129.79</v>
      </c>
      <c r="D63" s="36">
        <v>144.93</v>
      </c>
      <c r="E63" s="23"/>
      <c r="F63" s="23">
        <v>0.018535539522451128</v>
      </c>
      <c r="G63" s="23">
        <v>0.009646684414183815</v>
      </c>
      <c r="H63" s="23"/>
      <c r="I63" s="23">
        <v>0.01262852805189428</v>
      </c>
      <c r="J63" s="23"/>
      <c r="K63" s="36">
        <v>309.85858</v>
      </c>
      <c r="L63" s="36"/>
      <c r="M63" s="23">
        <v>0.06604354753053632</v>
      </c>
      <c r="N63" s="23">
        <v>0.03145884594015398</v>
      </c>
      <c r="O63" s="23">
        <v>0.16147344518733442</v>
      </c>
      <c r="P63" s="23">
        <v>0.159191408717625</v>
      </c>
      <c r="Q63" s="23"/>
      <c r="R63" s="23">
        <v>0.09762774100946306</v>
      </c>
      <c r="S63" s="36">
        <v>3517.302267335694</v>
      </c>
      <c r="T63" s="36"/>
      <c r="U63" s="36">
        <v>260.28</v>
      </c>
      <c r="V63" s="36"/>
      <c r="W63" s="23">
        <v>0.2614</v>
      </c>
      <c r="X63" s="23">
        <v>0.0279</v>
      </c>
      <c r="Y63" s="23"/>
      <c r="Z63" s="23">
        <v>0.3020300225558062</v>
      </c>
      <c r="AA63" s="23">
        <v>0.08555133079847908</v>
      </c>
      <c r="AB63" s="23"/>
      <c r="AC63" s="23">
        <v>0.1911065678507539</v>
      </c>
      <c r="AD63" s="23">
        <v>0.24278047533861488</v>
      </c>
      <c r="AE63" s="23">
        <v>-0.05167390748786099</v>
      </c>
      <c r="AF63" s="23"/>
      <c r="AG63" s="23">
        <v>0.09849220546894966</v>
      </c>
      <c r="AH63" s="23">
        <v>0.102068965517241</v>
      </c>
      <c r="AJ63" s="23">
        <v>0.0973460477027446</v>
      </c>
      <c r="AK63" s="23">
        <v>0.247</v>
      </c>
      <c r="AL63" s="23">
        <v>0.0735</v>
      </c>
      <c r="AM63" s="23">
        <v>0.0201</v>
      </c>
      <c r="AN63" s="23">
        <v>0.315545002939109</v>
      </c>
      <c r="AO63" s="23">
        <v>0.0971</v>
      </c>
      <c r="AP63" s="23">
        <v>0.2891</v>
      </c>
      <c r="AQ63" s="81">
        <v>0.0092</v>
      </c>
      <c r="AR63" s="23"/>
      <c r="AS63" s="23">
        <v>0.231040564373898</v>
      </c>
      <c r="AT63" s="23"/>
      <c r="AU63" s="23">
        <v>0.530962944447916</v>
      </c>
      <c r="AV63" s="23">
        <v>0.09210772980066237</v>
      </c>
      <c r="AW63" s="23"/>
      <c r="AX63" s="21">
        <v>15.8</v>
      </c>
      <c r="AZ63">
        <f t="shared" si="2"/>
        <v>1.3980939721476604</v>
      </c>
    </row>
    <row r="64" spans="1:52" ht="12.75">
      <c r="A64" s="1">
        <v>7520</v>
      </c>
      <c r="B64" s="36" t="s">
        <v>84</v>
      </c>
      <c r="C64" s="36">
        <v>134.15</v>
      </c>
      <c r="D64" s="36">
        <v>149.7</v>
      </c>
      <c r="E64" s="23"/>
      <c r="F64" s="23">
        <v>0.018458543222526824</v>
      </c>
      <c r="G64" s="23">
        <v>0.011241129985177123</v>
      </c>
      <c r="H64" s="23"/>
      <c r="I64" s="23">
        <v>0.10820920446195978</v>
      </c>
      <c r="J64" s="23"/>
      <c r="K64" s="36">
        <v>182.40207999999998</v>
      </c>
      <c r="L64" s="36"/>
      <c r="M64" s="23">
        <v>0.15352099416305776</v>
      </c>
      <c r="N64" s="23">
        <v>0.05028634439583111</v>
      </c>
      <c r="O64" s="23">
        <v>0.23420810638749381</v>
      </c>
      <c r="P64" s="23">
        <v>0.0817054845980466</v>
      </c>
      <c r="Q64" s="23"/>
      <c r="R64" s="23">
        <v>0.12208182373348087</v>
      </c>
      <c r="S64" s="36">
        <v>3363.649606424468</v>
      </c>
      <c r="T64" s="36"/>
      <c r="U64" s="36">
        <v>293</v>
      </c>
      <c r="V64" s="36"/>
      <c r="W64" s="23">
        <v>0.2134</v>
      </c>
      <c r="X64" s="23">
        <v>0.0233</v>
      </c>
      <c r="Y64" s="23"/>
      <c r="Z64" s="23">
        <v>0.29992379577267075</v>
      </c>
      <c r="AA64" s="23">
        <v>0.0960417922443239</v>
      </c>
      <c r="AB64" s="23"/>
      <c r="AC64" s="23">
        <v>0.2494123368728216</v>
      </c>
      <c r="AD64" s="23">
        <v>0.20661424981762178</v>
      </c>
      <c r="AE64" s="23">
        <v>0.04279808705519983</v>
      </c>
      <c r="AF64" s="23"/>
      <c r="AG64" s="23">
        <v>0.43227689065412983</v>
      </c>
      <c r="AH64" s="23">
        <v>0.0744219653179191</v>
      </c>
      <c r="AJ64" s="23">
        <v>0.0931502430707555</v>
      </c>
      <c r="AK64" s="23">
        <v>0.3823</v>
      </c>
      <c r="AL64" s="23">
        <v>0.1447</v>
      </c>
      <c r="AM64" s="23">
        <v>0.0546</v>
      </c>
      <c r="AN64" s="23">
        <v>0.296365187713311</v>
      </c>
      <c r="AO64" s="23">
        <v>0.2007</v>
      </c>
      <c r="AP64" s="23">
        <v>0.2316</v>
      </c>
      <c r="AQ64" s="81">
        <v>0.0087</v>
      </c>
      <c r="AR64" s="23"/>
      <c r="AS64" s="23">
        <v>0.278744126707533</v>
      </c>
      <c r="AT64" s="23"/>
      <c r="AU64" s="23">
        <v>0.5164538894615811</v>
      </c>
      <c r="AV64" s="23">
        <v>0.11838870827055745</v>
      </c>
      <c r="AW64" s="23"/>
      <c r="AX64" s="21">
        <v>49.2</v>
      </c>
      <c r="AZ64">
        <f t="shared" si="2"/>
        <v>1.682797158781015</v>
      </c>
    </row>
    <row r="65" spans="1:52" ht="12.75">
      <c r="A65" s="1">
        <v>3840</v>
      </c>
      <c r="B65" s="36" t="s">
        <v>85</v>
      </c>
      <c r="C65" s="36">
        <v>320.77</v>
      </c>
      <c r="D65" s="36">
        <v>357.36</v>
      </c>
      <c r="E65" s="23"/>
      <c r="F65" s="23">
        <v>0.01832764207471782</v>
      </c>
      <c r="G65" s="23">
        <v>0.012639332614001075</v>
      </c>
      <c r="H65" s="23"/>
      <c r="I65" s="23">
        <v>0.12901873077998322</v>
      </c>
      <c r="J65" s="23"/>
      <c r="K65" s="36">
        <v>158.94646</v>
      </c>
      <c r="L65" s="36"/>
      <c r="M65" s="23">
        <v>0.2421974711641366</v>
      </c>
      <c r="N65" s="23">
        <v>0.04089093088294048</v>
      </c>
      <c r="O65" s="23">
        <v>0.19221374619518244</v>
      </c>
      <c r="P65" s="23">
        <v>0.228758169934641</v>
      </c>
      <c r="Q65" s="23"/>
      <c r="R65" s="23">
        <v>0.10061887634743058</v>
      </c>
      <c r="S65" s="36">
        <v>2720.419847117932</v>
      </c>
      <c r="T65" s="36"/>
      <c r="U65" s="36">
        <v>687.25</v>
      </c>
      <c r="V65" s="36"/>
      <c r="W65" s="23">
        <v>0.1673</v>
      </c>
      <c r="X65" s="23">
        <v>0.0106</v>
      </c>
      <c r="Y65" s="23"/>
      <c r="Z65" s="23">
        <v>0.1937667757839319</v>
      </c>
      <c r="AA65" s="23">
        <v>0.058943981278338456</v>
      </c>
      <c r="AB65" s="23"/>
      <c r="AC65" s="23">
        <v>0.1531951393852752</v>
      </c>
      <c r="AD65" s="23">
        <v>0.14781987133666905</v>
      </c>
      <c r="AE65" s="23">
        <v>0.005375268048606163</v>
      </c>
      <c r="AF65" s="23"/>
      <c r="AG65" s="23">
        <v>0.4660757684060043</v>
      </c>
      <c r="AH65" s="23">
        <v>0.0538542766631468</v>
      </c>
      <c r="AJ65" s="23">
        <v>0.096594733235913</v>
      </c>
      <c r="AK65" s="23">
        <v>0.0846</v>
      </c>
      <c r="AL65" s="23">
        <v>0.1204</v>
      </c>
      <c r="AM65" s="23">
        <v>0.0613</v>
      </c>
      <c r="AN65" s="23">
        <v>0.287441669613197</v>
      </c>
      <c r="AO65" s="23">
        <v>0.2041</v>
      </c>
      <c r="AP65" s="23">
        <v>0.2347</v>
      </c>
      <c r="AQ65" s="81">
        <v>0.013</v>
      </c>
      <c r="AR65" s="23"/>
      <c r="AS65" s="23">
        <v>0.293937767570739</v>
      </c>
      <c r="AT65" s="23"/>
      <c r="AU65" s="23">
        <v>0.5817989137634124</v>
      </c>
      <c r="AV65" s="23">
        <v>0.22287720227844748</v>
      </c>
      <c r="AW65" s="23"/>
      <c r="AX65" s="21">
        <v>37.6</v>
      </c>
      <c r="AZ65">
        <f t="shared" si="2"/>
        <v>4.516791902939424</v>
      </c>
    </row>
    <row r="66" spans="1:52" ht="12.75">
      <c r="A66" s="1">
        <v>1240</v>
      </c>
      <c r="B66" s="36" t="s">
        <v>86</v>
      </c>
      <c r="C66" s="36">
        <v>108.78</v>
      </c>
      <c r="D66" s="36">
        <v>121.2</v>
      </c>
      <c r="E66" s="23"/>
      <c r="F66" s="23">
        <v>0.018252415044848203</v>
      </c>
      <c r="G66" s="23">
        <v>0.007527847518911557</v>
      </c>
      <c r="H66" s="23"/>
      <c r="I66" s="23">
        <v>0.10045360824742268</v>
      </c>
      <c r="J66" s="23"/>
      <c r="K66" s="36">
        <v>97.99848</v>
      </c>
      <c r="L66" s="36"/>
      <c r="M66" s="23">
        <v>0.3480621901757548</v>
      </c>
      <c r="N66" s="23">
        <v>0.0475978093332896</v>
      </c>
      <c r="O66" s="23">
        <v>0.10879151164393</v>
      </c>
      <c r="P66" s="23">
        <v>0.109778180172024</v>
      </c>
      <c r="Q66" s="23"/>
      <c r="R66" s="23">
        <v>0.10734194953842549</v>
      </c>
      <c r="S66" s="36">
        <v>1667.625939282236</v>
      </c>
      <c r="T66" s="36"/>
      <c r="U66" s="36">
        <v>335.23</v>
      </c>
      <c r="V66" s="36"/>
      <c r="W66" s="23">
        <v>0.1323</v>
      </c>
      <c r="X66" s="23">
        <v>0.0395</v>
      </c>
      <c r="Y66" s="23"/>
      <c r="Z66" s="23">
        <v>0.16200978602205507</v>
      </c>
      <c r="AA66" s="23">
        <v>0.11938500096394833</v>
      </c>
      <c r="AB66" s="23"/>
      <c r="AC66" s="23">
        <v>0.1484149855907781</v>
      </c>
      <c r="AD66" s="23">
        <v>0.15517623586787851</v>
      </c>
      <c r="AE66" s="23">
        <v>-0.006761250277100422</v>
      </c>
      <c r="AF66" s="23"/>
      <c r="AG66" s="23">
        <v>0.5673908224340501</v>
      </c>
      <c r="AH66" s="23">
        <v>0.184494602551521</v>
      </c>
      <c r="AJ66" s="23">
        <v>0.0971406008962022</v>
      </c>
      <c r="AK66" s="23">
        <v>0.8509</v>
      </c>
      <c r="AL66" s="23">
        <v>0.3305</v>
      </c>
      <c r="AM66" s="23">
        <v>0.0484</v>
      </c>
      <c r="AN66" s="23">
        <v>0.276809445539888</v>
      </c>
      <c r="AO66" s="23">
        <v>0.4475</v>
      </c>
      <c r="AP66" s="23">
        <v>0.1336</v>
      </c>
      <c r="AQ66" s="81">
        <v>0.004</v>
      </c>
      <c r="AR66" s="23"/>
      <c r="AS66" s="23">
        <v>0.110473739312511</v>
      </c>
      <c r="AT66" s="23"/>
      <c r="AU66" s="23">
        <v>0.5160305964683863</v>
      </c>
      <c r="AV66" s="23">
        <v>0.1232809829929205</v>
      </c>
      <c r="AW66" s="23"/>
      <c r="AX66" s="21">
        <v>59.6</v>
      </c>
      <c r="AZ66">
        <f t="shared" si="2"/>
        <v>0.9123751192920807</v>
      </c>
    </row>
    <row r="67" spans="1:52" ht="12.75">
      <c r="A67" s="1">
        <v>3500</v>
      </c>
      <c r="B67" s="36" t="s">
        <v>185</v>
      </c>
      <c r="C67" s="36">
        <v>64.75</v>
      </c>
      <c r="D67" s="36">
        <v>72.19</v>
      </c>
      <c r="E67" s="23"/>
      <c r="F67" s="23">
        <v>0.01822274009773528</v>
      </c>
      <c r="G67" s="23">
        <v>0.011444443529118109</v>
      </c>
      <c r="H67" s="23"/>
      <c r="I67" s="23">
        <v>0.07372505543237251</v>
      </c>
      <c r="J67" s="23"/>
      <c r="K67" s="36">
        <v>230.62817</v>
      </c>
      <c r="L67" s="36"/>
      <c r="M67" s="23">
        <v>0.2316850309056706</v>
      </c>
      <c r="N67" s="23">
        <v>0.0527418891759977</v>
      </c>
      <c r="O67" s="23">
        <v>0.350208673561967</v>
      </c>
      <c r="P67" s="23">
        <v>0.155986643345524</v>
      </c>
      <c r="Q67" s="23"/>
      <c r="R67" s="23">
        <v>0.10827304707822819</v>
      </c>
      <c r="S67" s="36">
        <v>3236.235273930063</v>
      </c>
      <c r="T67" s="36"/>
      <c r="U67" s="36">
        <v>111.01</v>
      </c>
      <c r="V67" s="36"/>
      <c r="W67" s="23">
        <v>0.3733</v>
      </c>
      <c r="X67" s="23">
        <v>0.0339</v>
      </c>
      <c r="Y67" s="23"/>
      <c r="Z67" s="23">
        <v>0.33844033083891295</v>
      </c>
      <c r="AA67" s="23">
        <v>0.027356902356902357</v>
      </c>
      <c r="AB67" s="23"/>
      <c r="AC67" s="23">
        <v>0.20591310961117976</v>
      </c>
      <c r="AD67" s="23">
        <v>0.3018347751687423</v>
      </c>
      <c r="AE67" s="23">
        <v>-0.09592166555756254</v>
      </c>
      <c r="AF67" s="23"/>
      <c r="AG67" s="23">
        <v>0.4968152866242038</v>
      </c>
      <c r="AH67" s="23">
        <v>0.0888485947416138</v>
      </c>
      <c r="AJ67" s="23">
        <v>0.0646953544471247</v>
      </c>
      <c r="AK67" s="23">
        <v>0.0706</v>
      </c>
      <c r="AL67" s="23">
        <v>0.1498</v>
      </c>
      <c r="AM67" s="23">
        <v>0.0352</v>
      </c>
      <c r="AN67" s="23">
        <v>0.401374700466641</v>
      </c>
      <c r="AO67" s="23">
        <v>0.0634</v>
      </c>
      <c r="AP67" s="23">
        <v>0.476</v>
      </c>
      <c r="AQ67" s="81">
        <v>0.0517</v>
      </c>
      <c r="AR67" s="23"/>
      <c r="AS67" s="23">
        <v>0.533115697449234</v>
      </c>
      <c r="AT67" s="23"/>
      <c r="AU67" s="23">
        <v>0.8002652249311435</v>
      </c>
      <c r="AV67" s="23">
        <v>0.49189023768234214</v>
      </c>
      <c r="AW67" s="23"/>
      <c r="AX67" s="21"/>
      <c r="AZ67">
        <f t="shared" si="2"/>
        <v>0.8261743783670362</v>
      </c>
    </row>
    <row r="68" spans="1:52" ht="12.75">
      <c r="A68" s="1">
        <v>6690</v>
      </c>
      <c r="B68" s="36" t="s">
        <v>186</v>
      </c>
      <c r="C68" s="36">
        <v>60.92</v>
      </c>
      <c r="D68" s="36">
        <v>67.77</v>
      </c>
      <c r="E68" s="23"/>
      <c r="F68" s="23">
        <v>0.018218505167447496</v>
      </c>
      <c r="G68" s="23">
        <v>0.006995803433061498</v>
      </c>
      <c r="H68" s="23"/>
      <c r="I68" s="23">
        <v>0.05214317277949625</v>
      </c>
      <c r="J68" s="23"/>
      <c r="K68" s="36">
        <v>228.04063</v>
      </c>
      <c r="L68" s="36"/>
      <c r="M68" s="23">
        <v>0.1364161849710983</v>
      </c>
      <c r="N68" s="23">
        <v>0.028988693467336686</v>
      </c>
      <c r="O68" s="23">
        <v>0.022535211267605635</v>
      </c>
      <c r="P68" s="23">
        <v>0.281535977032119</v>
      </c>
      <c r="Q68" s="23"/>
      <c r="R68" s="23">
        <v>0.12310688234403082</v>
      </c>
      <c r="S68" s="36">
        <v>3162.199552244621</v>
      </c>
      <c r="T68" s="36"/>
      <c r="U68" s="36">
        <v>163.26</v>
      </c>
      <c r="V68" s="36"/>
      <c r="W68" s="23">
        <v>0.1977</v>
      </c>
      <c r="X68" s="23">
        <v>0.0092</v>
      </c>
      <c r="Y68" s="23"/>
      <c r="Z68" s="23">
        <v>0.252528901734104</v>
      </c>
      <c r="AA68" s="23">
        <v>0.09427292010370021</v>
      </c>
      <c r="AB68" s="23"/>
      <c r="AC68" s="23">
        <v>0.14912416679584561</v>
      </c>
      <c r="AD68" s="23">
        <v>0.16834599286932259</v>
      </c>
      <c r="AE68" s="23">
        <v>-0.019221826073476972</v>
      </c>
      <c r="AF68" s="23"/>
      <c r="AG68" s="23">
        <v>0.608587815842505</v>
      </c>
      <c r="AH68" s="23">
        <v>0.0474040632054176</v>
      </c>
      <c r="AJ68" s="23">
        <v>0.119341313726682</v>
      </c>
      <c r="AK68" s="23">
        <v>0.1163</v>
      </c>
      <c r="AL68" s="23">
        <v>0.1536</v>
      </c>
      <c r="AM68" s="23">
        <v>0.0726</v>
      </c>
      <c r="AN68" s="23">
        <v>0.223752878914098</v>
      </c>
      <c r="AO68" s="23">
        <v>0.1674</v>
      </c>
      <c r="AP68" s="23">
        <v>0.166</v>
      </c>
      <c r="AQ68" s="81">
        <v>0.0052</v>
      </c>
      <c r="AR68" s="23"/>
      <c r="AS68" s="23">
        <v>0.135610640870617</v>
      </c>
      <c r="AT68" s="23"/>
      <c r="AU68" s="23">
        <v>0.5318599607559641</v>
      </c>
      <c r="AV68" s="23">
        <v>0.17184756790250955</v>
      </c>
      <c r="AW68" s="23"/>
      <c r="AX68" s="21">
        <v>45.5</v>
      </c>
      <c r="AZ68">
        <f t="shared" si="2"/>
        <v>0.4741055986585777</v>
      </c>
    </row>
    <row r="69" spans="1:52" ht="12.75">
      <c r="A69" s="1">
        <v>1660</v>
      </c>
      <c r="B69" s="36" t="s">
        <v>187</v>
      </c>
      <c r="C69" s="36">
        <v>67.68</v>
      </c>
      <c r="D69" s="36">
        <v>75.36</v>
      </c>
      <c r="E69" s="23"/>
      <c r="F69" s="23">
        <v>0.01818829110672371</v>
      </c>
      <c r="G69" s="23">
        <v>0.016585083386932098</v>
      </c>
      <c r="H69" s="23"/>
      <c r="I69" s="23">
        <v>0.17013658665959422</v>
      </c>
      <c r="J69" s="23"/>
      <c r="K69" s="36">
        <v>101.16854</v>
      </c>
      <c r="L69" s="36"/>
      <c r="M69" s="23">
        <v>0.3080942960764921</v>
      </c>
      <c r="N69" s="23">
        <v>0.05991354314934894</v>
      </c>
      <c r="O69" s="23">
        <v>0.13391992960844698</v>
      </c>
      <c r="P69" s="23">
        <v>0.204908675799087</v>
      </c>
      <c r="Q69" s="23"/>
      <c r="R69" s="23">
        <v>0.10086175553658114</v>
      </c>
      <c r="S69" s="36">
        <v>2393.3138933111904</v>
      </c>
      <c r="T69" s="36"/>
      <c r="U69" s="36">
        <v>207.03</v>
      </c>
      <c r="V69" s="36"/>
      <c r="W69" s="23">
        <v>0.3413</v>
      </c>
      <c r="X69" s="23">
        <v>0.0464</v>
      </c>
      <c r="Y69" s="23"/>
      <c r="Z69" s="23">
        <v>0.4777742884060867</v>
      </c>
      <c r="AA69" s="23">
        <v>0.06602039110813973</v>
      </c>
      <c r="AB69" s="23"/>
      <c r="AC69" s="23">
        <v>0.30304065596173557</v>
      </c>
      <c r="AD69" s="23">
        <v>0.3167065254526819</v>
      </c>
      <c r="AE69" s="23">
        <v>-0.013665869490946336</v>
      </c>
      <c r="AF69" s="23"/>
      <c r="AG69" s="23">
        <v>0.20242569183464298</v>
      </c>
      <c r="AH69" s="23">
        <v>0.0722135007849294</v>
      </c>
      <c r="AJ69" s="23">
        <v>0.0852976605591834</v>
      </c>
      <c r="AK69" s="23">
        <v>0.2846</v>
      </c>
      <c r="AL69" s="23">
        <v>0.1167</v>
      </c>
      <c r="AM69" s="23">
        <v>0.0366</v>
      </c>
      <c r="AN69" s="23">
        <v>0.362531577091575</v>
      </c>
      <c r="AO69" s="23">
        <v>0.1805</v>
      </c>
      <c r="AP69" s="23">
        <v>0.1698</v>
      </c>
      <c r="AQ69" s="81">
        <v>0.0055</v>
      </c>
      <c r="AR69" s="23"/>
      <c r="AS69" s="23">
        <v>0.211414723823849</v>
      </c>
      <c r="AT69" s="23"/>
      <c r="AU69" s="23">
        <v>0.5116749688667497</v>
      </c>
      <c r="AV69" s="23">
        <v>0.1290473225404732</v>
      </c>
      <c r="AW69" s="23"/>
      <c r="AX69" s="21"/>
      <c r="AZ69">
        <f t="shared" si="2"/>
        <v>1.249851884039203</v>
      </c>
    </row>
    <row r="70" spans="1:52" ht="12.75">
      <c r="A70" s="1">
        <v>8780</v>
      </c>
      <c r="B70" s="36" t="s">
        <v>87</v>
      </c>
      <c r="C70" s="36">
        <v>132.82</v>
      </c>
      <c r="D70" s="36">
        <v>146.81</v>
      </c>
      <c r="E70" s="23"/>
      <c r="F70" s="23">
        <v>0.017315057653541244</v>
      </c>
      <c r="G70" s="23">
        <v>0.009865890277613865</v>
      </c>
      <c r="H70" s="23"/>
      <c r="I70" s="23">
        <v>0.07810908102968146</v>
      </c>
      <c r="J70" s="23"/>
      <c r="K70" s="36">
        <v>162.43796</v>
      </c>
      <c r="L70" s="36"/>
      <c r="M70" s="23">
        <v>0.13931054185315683</v>
      </c>
      <c r="N70" s="23">
        <v>0.026343607273145088</v>
      </c>
      <c r="O70" s="23">
        <v>0.03183949405735471</v>
      </c>
      <c r="P70" s="23">
        <v>0.115972894482091</v>
      </c>
      <c r="Q70" s="23"/>
      <c r="R70" s="23">
        <v>0.1203941897530387</v>
      </c>
      <c r="S70" s="36">
        <v>2486.3112337299494</v>
      </c>
      <c r="T70" s="36"/>
      <c r="U70" s="36">
        <v>368.02</v>
      </c>
      <c r="V70" s="36"/>
      <c r="W70" s="23">
        <v>0.1331</v>
      </c>
      <c r="X70" s="23">
        <v>0.0305</v>
      </c>
      <c r="Y70" s="23"/>
      <c r="Z70" s="23">
        <v>0.16328534877109555</v>
      </c>
      <c r="AA70" s="23">
        <v>0.0751690517376946</v>
      </c>
      <c r="AB70" s="23"/>
      <c r="AC70" s="23">
        <v>0.16084165477888732</v>
      </c>
      <c r="AD70" s="23">
        <v>0.1625059438896814</v>
      </c>
      <c r="AE70" s="23">
        <v>-0.0016642891107940816</v>
      </c>
      <c r="AF70" s="23"/>
      <c r="AG70" s="23">
        <v>0.6128150261531146</v>
      </c>
      <c r="AH70" s="23">
        <v>0.106699751861042</v>
      </c>
      <c r="AJ70" s="23">
        <v>0.0859993735737617</v>
      </c>
      <c r="AK70" s="23">
        <v>0.5513</v>
      </c>
      <c r="AL70" s="23">
        <v>0.2391</v>
      </c>
      <c r="AM70" s="23">
        <v>0.0453</v>
      </c>
      <c r="AN70" s="23">
        <v>0.28011716722687</v>
      </c>
      <c r="AO70" s="23">
        <v>0.3832</v>
      </c>
      <c r="AP70" s="23">
        <v>0.115</v>
      </c>
      <c r="AQ70" s="81">
        <v>0.0028</v>
      </c>
      <c r="AR70" s="23"/>
      <c r="AS70" s="23">
        <v>0.0844399250309048</v>
      </c>
      <c r="AT70" s="23"/>
      <c r="AU70" s="23">
        <v>0.5124614197530865</v>
      </c>
      <c r="AV70" s="23">
        <v>0.14008487654320986</v>
      </c>
      <c r="AW70" s="23"/>
      <c r="AX70" s="21"/>
      <c r="AZ70">
        <f t="shared" si="2"/>
        <v>1.4484113516564916</v>
      </c>
    </row>
    <row r="71" spans="1:52" ht="12.75">
      <c r="A71" s="1">
        <v>3320</v>
      </c>
      <c r="B71" s="36" t="s">
        <v>12</v>
      </c>
      <c r="C71" s="36">
        <v>405.72</v>
      </c>
      <c r="D71" s="36">
        <v>449.57</v>
      </c>
      <c r="E71" s="23"/>
      <c r="F71" s="23">
        <v>0.017187720070967805</v>
      </c>
      <c r="G71" s="23">
        <v>0.006253809231065999</v>
      </c>
      <c r="H71" s="23"/>
      <c r="I71" s="23">
        <v>0.037761459724076546</v>
      </c>
      <c r="J71" s="23"/>
      <c r="K71" s="36">
        <v>251.58257</v>
      </c>
      <c r="L71" s="36"/>
      <c r="M71" s="23">
        <v>0.12179778472024982</v>
      </c>
      <c r="N71" s="23">
        <v>0.015971182210120262</v>
      </c>
      <c r="O71" s="23">
        <v>0.3532002557363075</v>
      </c>
      <c r="P71" s="23">
        <v>0.0256421852387844</v>
      </c>
      <c r="Q71" s="23"/>
      <c r="R71" s="23">
        <v>0.1256214853455448</v>
      </c>
      <c r="S71" s="36">
        <v>3853.7484191484327</v>
      </c>
      <c r="T71" s="36"/>
      <c r="U71" s="36">
        <v>876.16</v>
      </c>
      <c r="V71" s="36"/>
      <c r="W71" s="23">
        <v>0.1761</v>
      </c>
      <c r="X71" s="23">
        <v>0.0471</v>
      </c>
      <c r="Y71" s="23"/>
      <c r="Z71" s="23">
        <v>0.2714904268311146</v>
      </c>
      <c r="AA71" s="23">
        <v>0.046603716113310996</v>
      </c>
      <c r="AB71" s="23"/>
      <c r="AC71" s="23">
        <v>0.18221054920788932</v>
      </c>
      <c r="AD71" s="23">
        <v>0.23084129347407867</v>
      </c>
      <c r="AE71" s="23">
        <v>-0.04863074426618935</v>
      </c>
      <c r="AF71" s="23"/>
      <c r="AG71" s="23">
        <v>0.45355236964049717</v>
      </c>
      <c r="AH71" s="23">
        <v>0.208346506481189</v>
      </c>
      <c r="AJ71" s="23">
        <v>0.0892083476880996</v>
      </c>
      <c r="AK71" s="23">
        <v>0.3462</v>
      </c>
      <c r="AL71" s="23">
        <v>0.099</v>
      </c>
      <c r="AM71" s="23">
        <v>0.0628</v>
      </c>
      <c r="AN71" s="23">
        <v>0.302737183789188</v>
      </c>
      <c r="AO71" s="23">
        <v>0.1515</v>
      </c>
      <c r="AP71" s="23">
        <v>0.2787</v>
      </c>
      <c r="AQ71" s="81">
        <v>0.0097</v>
      </c>
      <c r="AR71" s="23"/>
      <c r="AS71" s="23">
        <v>0.308515772733387</v>
      </c>
      <c r="AT71" s="23"/>
      <c r="AU71" s="23">
        <v>0.5849370599530617</v>
      </c>
      <c r="AV71" s="23">
        <v>0.09116705781950074</v>
      </c>
      <c r="AW71" s="23"/>
      <c r="AX71" s="21">
        <v>73</v>
      </c>
      <c r="AZ71">
        <f t="shared" si="2"/>
        <v>2.811525016010341</v>
      </c>
    </row>
    <row r="72" spans="1:52" ht="12.75">
      <c r="A72" s="1">
        <v>3440</v>
      </c>
      <c r="B72" s="36" t="s">
        <v>88</v>
      </c>
      <c r="C72" s="36">
        <v>175.5</v>
      </c>
      <c r="D72" s="36">
        <v>194.19</v>
      </c>
      <c r="E72" s="23"/>
      <c r="F72" s="23">
        <v>0.016991918052085886</v>
      </c>
      <c r="G72" s="23">
        <v>0.01378817133180843</v>
      </c>
      <c r="H72" s="23"/>
      <c r="I72" s="23">
        <v>0.1764433228614101</v>
      </c>
      <c r="J72" s="23"/>
      <c r="K72" s="36">
        <v>87.75604</v>
      </c>
      <c r="L72" s="36"/>
      <c r="M72" s="23">
        <v>0.23363506830944591</v>
      </c>
      <c r="N72" s="23">
        <v>0.02300273366710692</v>
      </c>
      <c r="O72" s="23">
        <v>0.15676325277073042</v>
      </c>
      <c r="P72" s="23">
        <v>0.224667021843367</v>
      </c>
      <c r="Q72" s="23"/>
      <c r="R72" s="23">
        <v>0.09624565451599401</v>
      </c>
      <c r="S72" s="36">
        <v>2708.7305605764964</v>
      </c>
      <c r="T72" s="36"/>
      <c r="U72" s="36">
        <v>342.38</v>
      </c>
      <c r="V72" s="36"/>
      <c r="W72" s="23">
        <v>0.1938</v>
      </c>
      <c r="X72" s="23">
        <v>0.0176</v>
      </c>
      <c r="Y72" s="23"/>
      <c r="Z72" s="23">
        <v>0.21764836575491261</v>
      </c>
      <c r="AA72" s="23">
        <v>0.08413615928066795</v>
      </c>
      <c r="AB72" s="23"/>
      <c r="AC72" s="23">
        <v>0.18619293078055965</v>
      </c>
      <c r="AD72" s="23">
        <v>0.15202503681885124</v>
      </c>
      <c r="AE72" s="23">
        <v>0.03416789396170841</v>
      </c>
      <c r="AF72" s="23"/>
      <c r="AG72" s="23">
        <v>0.3679675994108984</v>
      </c>
      <c r="AH72" s="23">
        <v>0.0705378020265004</v>
      </c>
      <c r="AJ72" s="23">
        <v>0.0809840546697039</v>
      </c>
      <c r="AK72" s="23">
        <v>0.2536</v>
      </c>
      <c r="AL72" s="23">
        <v>0.1089</v>
      </c>
      <c r="AM72" s="23">
        <v>0.0442</v>
      </c>
      <c r="AN72" s="23">
        <v>0.295248498726546</v>
      </c>
      <c r="AO72" s="23">
        <v>0.167</v>
      </c>
      <c r="AP72" s="23">
        <v>0.309</v>
      </c>
      <c r="AQ72" s="81">
        <v>0.0116</v>
      </c>
      <c r="AR72" s="23"/>
      <c r="AS72" s="23">
        <v>0.308517692446802</v>
      </c>
      <c r="AT72" s="23"/>
      <c r="AU72" s="23">
        <v>0.5283101762864517</v>
      </c>
      <c r="AV72" s="23">
        <v>0.1962765665330331</v>
      </c>
      <c r="AW72" s="23"/>
      <c r="AX72" s="21">
        <v>39.8</v>
      </c>
      <c r="AZ72">
        <f t="shared" si="2"/>
        <v>2.677524990923879</v>
      </c>
    </row>
    <row r="73" spans="1:52" ht="12.75">
      <c r="A73" s="1">
        <v>7460</v>
      </c>
      <c r="B73" s="36" t="s">
        <v>89</v>
      </c>
      <c r="C73" s="36">
        <v>95.25</v>
      </c>
      <c r="D73" s="36">
        <v>105.32</v>
      </c>
      <c r="E73" s="23"/>
      <c r="F73" s="23">
        <v>0.016890783153641786</v>
      </c>
      <c r="G73" s="23">
        <v>0.0072762376986899024</v>
      </c>
      <c r="H73" s="23"/>
      <c r="I73" s="23">
        <v>0.07007216103304216</v>
      </c>
      <c r="J73" s="23"/>
      <c r="K73" s="36">
        <v>270.14852</v>
      </c>
      <c r="L73" s="36"/>
      <c r="M73" s="23">
        <v>0.13386917960088685</v>
      </c>
      <c r="N73" s="23">
        <v>0.03647381959279766</v>
      </c>
      <c r="O73" s="23">
        <v>0.04864929476452307</v>
      </c>
      <c r="P73" s="23">
        <v>0.219512195121951</v>
      </c>
      <c r="Q73" s="23"/>
      <c r="R73" s="23">
        <v>0.13491581021433463</v>
      </c>
      <c r="S73" s="36">
        <v>3878.3863078732693</v>
      </c>
      <c r="T73" s="36"/>
      <c r="U73" s="36">
        <v>246.68</v>
      </c>
      <c r="V73" s="36"/>
      <c r="W73" s="23">
        <v>0.2715</v>
      </c>
      <c r="X73" s="23">
        <v>0.0161</v>
      </c>
      <c r="Y73" s="23"/>
      <c r="Z73" s="23">
        <v>0.2987229551451187</v>
      </c>
      <c r="AA73" s="23">
        <v>0.19118625277161863</v>
      </c>
      <c r="AB73" s="23"/>
      <c r="AC73" s="23">
        <v>0.22406905407333427</v>
      </c>
      <c r="AD73" s="23">
        <v>0.1873305749750321</v>
      </c>
      <c r="AE73" s="23">
        <v>0.03673847909830216</v>
      </c>
      <c r="AF73" s="23"/>
      <c r="AG73" s="23">
        <v>0.5942359823084605</v>
      </c>
      <c r="AH73" s="23">
        <v>0.0906612133605999</v>
      </c>
      <c r="AJ73" s="23">
        <v>0.146613901831876</v>
      </c>
      <c r="AK73" s="23">
        <v>0.2122</v>
      </c>
      <c r="AL73" s="23">
        <v>0.1284</v>
      </c>
      <c r="AM73" s="23">
        <v>0.0716</v>
      </c>
      <c r="AN73" s="23">
        <v>0.280402625252857</v>
      </c>
      <c r="AO73" s="23">
        <v>0.1442</v>
      </c>
      <c r="AP73" s="23">
        <v>0.267</v>
      </c>
      <c r="AQ73" s="81">
        <v>0.0125</v>
      </c>
      <c r="AR73" s="23"/>
      <c r="AS73" s="23">
        <v>0.216242262500463</v>
      </c>
      <c r="AT73" s="23"/>
      <c r="AU73" s="23">
        <v>0.6550456016475434</v>
      </c>
      <c r="AV73" s="23">
        <v>0.2722859664607237</v>
      </c>
      <c r="AW73" s="23"/>
      <c r="AX73" s="21"/>
      <c r="AZ73">
        <f t="shared" si="2"/>
        <v>0.7663333544260205</v>
      </c>
    </row>
    <row r="74" spans="1:52" ht="12.75">
      <c r="A74" s="1">
        <v>7510</v>
      </c>
      <c r="B74" s="36" t="s">
        <v>90</v>
      </c>
      <c r="C74" s="36">
        <v>259.62</v>
      </c>
      <c r="D74" s="36">
        <v>286.92</v>
      </c>
      <c r="E74" s="23"/>
      <c r="F74" s="23">
        <v>0.016785967952811953</v>
      </c>
      <c r="G74" s="23">
        <v>0.008939250058398018</v>
      </c>
      <c r="H74" s="23"/>
      <c r="I74" s="23">
        <v>0.07379134860050891</v>
      </c>
      <c r="J74" s="23"/>
      <c r="K74" s="36">
        <v>205.09752</v>
      </c>
      <c r="L74" s="36"/>
      <c r="M74" s="23">
        <v>0.17735952993022397</v>
      </c>
      <c r="N74" s="23">
        <v>0.07204666272888365</v>
      </c>
      <c r="O74" s="23">
        <v>0.23575527772084443</v>
      </c>
      <c r="P74" s="23">
        <v>0.0723803670698662</v>
      </c>
      <c r="Q74" s="23"/>
      <c r="R74" s="23">
        <v>0.09891281128770553</v>
      </c>
      <c r="S74" s="36">
        <v>3659.9071313752434</v>
      </c>
      <c r="T74" s="36"/>
      <c r="U74" s="36">
        <v>589.96</v>
      </c>
      <c r="V74" s="36"/>
      <c r="W74" s="23">
        <v>0.25</v>
      </c>
      <c r="X74" s="23">
        <v>0.0253</v>
      </c>
      <c r="Y74" s="23"/>
      <c r="Z74" s="23">
        <v>0.32838343346489557</v>
      </c>
      <c r="AA74" s="23">
        <v>0.2288686122337656</v>
      </c>
      <c r="AB74" s="23"/>
      <c r="AC74" s="23">
        <v>0.2756693830034924</v>
      </c>
      <c r="AD74" s="23">
        <v>0.13993015133876602</v>
      </c>
      <c r="AE74" s="23">
        <v>0.1357392316647264</v>
      </c>
      <c r="AF74" s="23"/>
      <c r="AG74" s="23">
        <v>0.11381451299961196</v>
      </c>
      <c r="AH74" s="23">
        <v>0.0961720974375198</v>
      </c>
      <c r="AJ74" s="23">
        <v>0.139843535103474</v>
      </c>
      <c r="AK74" s="23">
        <v>0.1366</v>
      </c>
      <c r="AL74" s="23">
        <v>0.0881</v>
      </c>
      <c r="AM74" s="23">
        <v>0.1451</v>
      </c>
      <c r="AN74" s="23">
        <v>0.20234965480652</v>
      </c>
      <c r="AO74" s="23">
        <v>0.1533</v>
      </c>
      <c r="AP74" s="23">
        <v>0.2458</v>
      </c>
      <c r="AQ74" s="81">
        <v>0.0093</v>
      </c>
      <c r="AR74" s="23"/>
      <c r="AS74" s="23">
        <v>0.216299803033968</v>
      </c>
      <c r="AT74" s="23"/>
      <c r="AU74" s="23">
        <v>0.5531532406957536</v>
      </c>
      <c r="AV74" s="23">
        <v>0.2059566611602371</v>
      </c>
      <c r="AW74" s="23"/>
      <c r="AX74" s="21"/>
      <c r="AZ74">
        <f t="shared" si="2"/>
        <v>2.5648496267555596</v>
      </c>
    </row>
    <row r="75" spans="1:52" s="56" customFormat="1" ht="12.75">
      <c r="A75" s="1">
        <v>7760</v>
      </c>
      <c r="B75" s="36" t="s">
        <v>91</v>
      </c>
      <c r="C75" s="36">
        <v>111.35</v>
      </c>
      <c r="D75" s="36">
        <v>122.86</v>
      </c>
      <c r="E75" s="23"/>
      <c r="F75" s="23">
        <v>0.01652964453956085</v>
      </c>
      <c r="G75" s="23">
        <v>0.008383243932377216</v>
      </c>
      <c r="H75" s="53"/>
      <c r="I75" s="53">
        <v>0.09995116392642031</v>
      </c>
      <c r="J75" s="53"/>
      <c r="K75" s="33">
        <v>137.05568</v>
      </c>
      <c r="L75" s="33"/>
      <c r="M75" s="53">
        <v>0.24762589928057532</v>
      </c>
      <c r="N75" s="53">
        <v>0.06517228128602537</v>
      </c>
      <c r="O75" s="53">
        <v>0.23663522012578617</v>
      </c>
      <c r="P75" s="53">
        <v>0.0111057460164172</v>
      </c>
      <c r="Q75" s="53"/>
      <c r="R75" s="53">
        <v>0.10176593671263912</v>
      </c>
      <c r="S75" s="33">
        <v>3205.6453844587804</v>
      </c>
      <c r="T75" s="33"/>
      <c r="U75" s="33">
        <v>172.41</v>
      </c>
      <c r="V75" s="33"/>
      <c r="W75" s="53">
        <v>0.2139</v>
      </c>
      <c r="X75" s="53">
        <v>0.0179</v>
      </c>
      <c r="Y75" s="53"/>
      <c r="Z75" s="53">
        <v>0.23016630316248637</v>
      </c>
      <c r="AA75" s="53">
        <v>0.023596545342381245</v>
      </c>
      <c r="AB75" s="53"/>
      <c r="AC75" s="53">
        <v>0.1564548663640948</v>
      </c>
      <c r="AD75" s="53" t="s">
        <v>299</v>
      </c>
      <c r="AE75" s="53" t="s">
        <v>299</v>
      </c>
      <c r="AF75" s="53"/>
      <c r="AG75" s="53">
        <v>0.5738779626828038</v>
      </c>
      <c r="AH75" s="53">
        <v>0.0208695652173913</v>
      </c>
      <c r="AJ75" s="53">
        <v>0.0791873316905289</v>
      </c>
      <c r="AK75" s="53">
        <v>0.0625</v>
      </c>
      <c r="AL75" s="53">
        <v>0.071</v>
      </c>
      <c r="AM75" s="53">
        <v>0.054</v>
      </c>
      <c r="AN75" s="53">
        <v>0.314282068533513</v>
      </c>
      <c r="AO75" s="53">
        <v>0.1139</v>
      </c>
      <c r="AP75" s="53">
        <v>0.2591</v>
      </c>
      <c r="AQ75" s="71">
        <v>0.0056</v>
      </c>
      <c r="AR75" s="53"/>
      <c r="AS75" s="53">
        <v>0.323390151515151</v>
      </c>
      <c r="AT75" s="53"/>
      <c r="AU75" s="53">
        <v>0.5281445448227936</v>
      </c>
      <c r="AV75" s="53">
        <v>0.10337039610840862</v>
      </c>
      <c r="AW75" s="53"/>
      <c r="AX75" s="28">
        <v>14</v>
      </c>
      <c r="AZ75">
        <f t="shared" si="2"/>
        <v>1.0299653495318648</v>
      </c>
    </row>
    <row r="76" spans="1:52" ht="12.75">
      <c r="A76" s="1">
        <v>8120</v>
      </c>
      <c r="B76" s="36" t="s">
        <v>92</v>
      </c>
      <c r="C76" s="36">
        <v>201</v>
      </c>
      <c r="D76" s="36">
        <v>221.74</v>
      </c>
      <c r="E76" s="23"/>
      <c r="F76" s="23">
        <v>0.01650907884473396</v>
      </c>
      <c r="G76" s="23">
        <v>0.009687598002276143</v>
      </c>
      <c r="H76" s="23"/>
      <c r="I76" s="23">
        <v>0.11156708004509581</v>
      </c>
      <c r="J76" s="23"/>
      <c r="K76" s="36">
        <v>245.26451999999998</v>
      </c>
      <c r="L76" s="36"/>
      <c r="M76" s="23">
        <v>0.1376676490046309</v>
      </c>
      <c r="N76" s="23">
        <v>0.03881680568427556</v>
      </c>
      <c r="O76" s="23">
        <v>0.02914842817349781</v>
      </c>
      <c r="P76" s="23">
        <v>0.0726010472436312</v>
      </c>
      <c r="Q76" s="23"/>
      <c r="R76" s="23">
        <v>0.12313956757240611</v>
      </c>
      <c r="S76" s="36">
        <v>2965.9484763807445</v>
      </c>
      <c r="T76" s="36"/>
      <c r="U76" s="36">
        <v>563.6</v>
      </c>
      <c r="V76" s="36"/>
      <c r="W76" s="23">
        <v>0.1972</v>
      </c>
      <c r="X76" s="23">
        <v>0.0305</v>
      </c>
      <c r="Y76" s="23"/>
      <c r="Z76" s="23">
        <v>0.27028519617540386</v>
      </c>
      <c r="AA76" s="23">
        <v>0.09839481652720346</v>
      </c>
      <c r="AB76" s="23"/>
      <c r="AC76" s="23">
        <v>0.17311996418979408</v>
      </c>
      <c r="AD76" s="23">
        <v>0.12270590868397493</v>
      </c>
      <c r="AE76" s="23">
        <v>0.05041405550581915</v>
      </c>
      <c r="AF76" s="23"/>
      <c r="AG76" s="23">
        <v>0.5093442256042973</v>
      </c>
      <c r="AH76" s="23">
        <v>0.198701947079381</v>
      </c>
      <c r="AJ76" s="23">
        <v>0.074986301369863</v>
      </c>
      <c r="AK76" s="23">
        <v>0.416</v>
      </c>
      <c r="AL76" s="23">
        <v>0.1774</v>
      </c>
      <c r="AM76" s="23">
        <v>0.0509</v>
      </c>
      <c r="AN76" s="23">
        <v>0.280794112115373</v>
      </c>
      <c r="AO76" s="23">
        <v>0.2877</v>
      </c>
      <c r="AP76" s="23">
        <v>0.1453</v>
      </c>
      <c r="AQ76" s="81">
        <v>0.0044</v>
      </c>
      <c r="AR76" s="23"/>
      <c r="AS76" s="23">
        <v>0.119359902096414</v>
      </c>
      <c r="AT76" s="23"/>
      <c r="AU76" s="23">
        <v>0.5244992743105951</v>
      </c>
      <c r="AV76" s="23">
        <v>0.14339622641509434</v>
      </c>
      <c r="AW76" s="23"/>
      <c r="AX76" s="21">
        <v>46</v>
      </c>
      <c r="AZ76">
        <f t="shared" si="2"/>
        <v>2.1481279810247123</v>
      </c>
    </row>
    <row r="77" spans="1:52" ht="12.75">
      <c r="A77" s="1">
        <v>8600</v>
      </c>
      <c r="B77" s="36" t="s">
        <v>188</v>
      </c>
      <c r="C77" s="36">
        <v>76.39</v>
      </c>
      <c r="D77" s="36">
        <v>84.15</v>
      </c>
      <c r="E77" s="23"/>
      <c r="F77" s="23">
        <v>0.016175033518579074</v>
      </c>
      <c r="G77" s="23">
        <v>0.008452203000536285</v>
      </c>
      <c r="H77" s="23"/>
      <c r="I77" s="23">
        <v>0.15337058613720128</v>
      </c>
      <c r="J77" s="23"/>
      <c r="K77" s="36">
        <v>167.28542000000002</v>
      </c>
      <c r="L77" s="36"/>
      <c r="M77" s="23">
        <v>0.2160197480422199</v>
      </c>
      <c r="N77" s="23">
        <v>0.03435785536159601</v>
      </c>
      <c r="O77" s="23">
        <v>0.32643803302485935</v>
      </c>
      <c r="P77" s="23">
        <v>0.253742376640177</v>
      </c>
      <c r="Q77" s="23"/>
      <c r="R77" s="23">
        <v>0.09967918124103248</v>
      </c>
      <c r="S77" s="36">
        <v>2539.2906159060385</v>
      </c>
      <c r="T77" s="36"/>
      <c r="U77" s="36">
        <v>164.88</v>
      </c>
      <c r="V77" s="36"/>
      <c r="W77" s="23">
        <v>0.2114</v>
      </c>
      <c r="X77" s="23">
        <v>0.0156</v>
      </c>
      <c r="Y77" s="23"/>
      <c r="Z77" s="23">
        <v>0.18174112062388742</v>
      </c>
      <c r="AA77" s="23">
        <v>0.06362137523033654</v>
      </c>
      <c r="AB77" s="23"/>
      <c r="AC77" s="23">
        <v>0.16062471500227998</v>
      </c>
      <c r="AD77" s="23">
        <v>0.10601915184678523</v>
      </c>
      <c r="AE77" s="23">
        <v>0.05460556315549475</v>
      </c>
      <c r="AF77" s="23"/>
      <c r="AG77" s="23">
        <v>0.5990652074783401</v>
      </c>
      <c r="AH77" s="23">
        <v>0.0572171651495449</v>
      </c>
      <c r="AJ77" s="23">
        <v>0.0698012016613573</v>
      </c>
      <c r="AK77" s="23">
        <v>0.3158</v>
      </c>
      <c r="AL77" s="23">
        <v>0.1702</v>
      </c>
      <c r="AM77" s="23">
        <v>0.0487</v>
      </c>
      <c r="AN77" s="23">
        <v>0.32220773313116</v>
      </c>
      <c r="AO77" s="23">
        <v>0.2118</v>
      </c>
      <c r="AP77" s="23">
        <v>0.2403</v>
      </c>
      <c r="AQ77" s="81">
        <v>0.0177</v>
      </c>
      <c r="AR77" s="23"/>
      <c r="AS77" s="23">
        <v>0.295481269947925</v>
      </c>
      <c r="AT77" s="23"/>
      <c r="AU77" s="23">
        <v>0.6497030682942924</v>
      </c>
      <c r="AV77" s="23">
        <v>0.2838997030682943</v>
      </c>
      <c r="AW77" s="23"/>
      <c r="AX77" s="21"/>
      <c r="AZ77">
        <f t="shared" si="2"/>
        <v>0.7112528824951284</v>
      </c>
    </row>
    <row r="78" spans="1:52" ht="12.75">
      <c r="A78" s="1">
        <v>5360</v>
      </c>
      <c r="B78" s="36" t="s">
        <v>13</v>
      </c>
      <c r="C78" s="36">
        <v>672</v>
      </c>
      <c r="D78" s="36">
        <v>738.43</v>
      </c>
      <c r="E78" s="23"/>
      <c r="F78" s="23">
        <v>0.01614011162507345</v>
      </c>
      <c r="G78" s="23">
        <v>0.011097388158928245</v>
      </c>
      <c r="H78" s="23"/>
      <c r="I78" s="23">
        <v>0.12360765653725532</v>
      </c>
      <c r="J78" s="23"/>
      <c r="K78" s="36">
        <v>200.29395000000002</v>
      </c>
      <c r="L78" s="36"/>
      <c r="M78" s="23">
        <v>0.2392461736866438</v>
      </c>
      <c r="N78" s="23">
        <v>0.06819338422391859</v>
      </c>
      <c r="O78" s="23">
        <v>0.2119245322682363</v>
      </c>
      <c r="P78" s="23">
        <v>0.235982019953466</v>
      </c>
      <c r="Q78" s="23"/>
      <c r="R78" s="23">
        <v>0.09439597943642339</v>
      </c>
      <c r="S78" s="36">
        <v>3034.597136271636</v>
      </c>
      <c r="T78" s="36"/>
      <c r="U78" s="36">
        <v>1231.31</v>
      </c>
      <c r="V78" s="36"/>
      <c r="W78" s="23">
        <v>0.1912</v>
      </c>
      <c r="X78" s="23">
        <v>0.022</v>
      </c>
      <c r="Y78" s="23"/>
      <c r="Z78" s="23">
        <v>0.251450962874401</v>
      </c>
      <c r="AA78" s="23">
        <v>0.050567702396636716</v>
      </c>
      <c r="AB78" s="23"/>
      <c r="AC78" s="23">
        <v>0.19372438681264909</v>
      </c>
      <c r="AD78" s="23">
        <v>0.1243378799926601</v>
      </c>
      <c r="AE78" s="23">
        <v>0.06938650681998898</v>
      </c>
      <c r="AF78" s="23"/>
      <c r="AG78" s="23">
        <v>0.3808795644993578</v>
      </c>
      <c r="AH78" s="23">
        <v>0.0620755391397593</v>
      </c>
      <c r="AJ78" s="23">
        <v>0.0969688913364793</v>
      </c>
      <c r="AK78" s="23">
        <v>0.2052</v>
      </c>
      <c r="AL78" s="23">
        <v>0.101</v>
      </c>
      <c r="AM78" s="23">
        <v>0.0449</v>
      </c>
      <c r="AN78" s="23">
        <v>0.318194997039741</v>
      </c>
      <c r="AO78" s="23">
        <v>0.186</v>
      </c>
      <c r="AP78" s="23">
        <v>0.2685</v>
      </c>
      <c r="AQ78" s="81">
        <v>0.0098</v>
      </c>
      <c r="AR78" s="23"/>
      <c r="AS78" s="23">
        <v>0.331400891896048</v>
      </c>
      <c r="AT78" s="23"/>
      <c r="AU78" s="23">
        <v>0.5413887490561289</v>
      </c>
      <c r="AV78" s="23">
        <v>0.1546375534860307</v>
      </c>
      <c r="AW78" s="23"/>
      <c r="AX78" s="21">
        <v>36.8</v>
      </c>
      <c r="AZ78">
        <f t="shared" si="2"/>
        <v>8.194644338197383</v>
      </c>
    </row>
    <row r="79" spans="1:52" ht="12.75">
      <c r="A79" s="1">
        <v>6640</v>
      </c>
      <c r="B79" s="36" t="s">
        <v>14</v>
      </c>
      <c r="C79" s="36">
        <v>669.07</v>
      </c>
      <c r="D79" s="36">
        <v>735.65</v>
      </c>
      <c r="E79" s="23"/>
      <c r="F79" s="23">
        <v>0.015729360431856465</v>
      </c>
      <c r="G79" s="23">
        <v>0.009959321023961687</v>
      </c>
      <c r="H79" s="23"/>
      <c r="I79" s="23">
        <v>0.11610751956447772</v>
      </c>
      <c r="J79" s="23"/>
      <c r="K79" s="36">
        <v>213.62842</v>
      </c>
      <c r="L79" s="36"/>
      <c r="M79" s="23">
        <v>0.37934374217249744</v>
      </c>
      <c r="N79" s="23">
        <v>0.10168958934951788</v>
      </c>
      <c r="O79" s="23">
        <v>0.2743523839778208</v>
      </c>
      <c r="P79" s="23">
        <v>0.191369368843772</v>
      </c>
      <c r="Q79" s="23"/>
      <c r="R79" s="23">
        <v>0.10937819619801696</v>
      </c>
      <c r="S79" s="36">
        <v>3648.632101348737</v>
      </c>
      <c r="T79" s="36"/>
      <c r="U79" s="36">
        <v>1187.94</v>
      </c>
      <c r="V79" s="36"/>
      <c r="W79" s="23">
        <v>0.2783</v>
      </c>
      <c r="X79" s="23">
        <v>0.0431</v>
      </c>
      <c r="Y79" s="23"/>
      <c r="Z79" s="23">
        <v>0.34451177044156567</v>
      </c>
      <c r="AA79" s="23">
        <v>0.08973699676755803</v>
      </c>
      <c r="AB79" s="23"/>
      <c r="AC79" s="23">
        <v>0.2417445931472698</v>
      </c>
      <c r="AD79" s="23">
        <v>0.1524808971370456</v>
      </c>
      <c r="AE79" s="23">
        <v>0.08926369601022419</v>
      </c>
      <c r="AF79" s="23"/>
      <c r="AG79" s="23">
        <v>0.3056548074413414</v>
      </c>
      <c r="AH79" s="23">
        <v>0.107700592353258</v>
      </c>
      <c r="AJ79" s="23">
        <v>0.0865314158643584</v>
      </c>
      <c r="AK79" s="23">
        <v>0.3039</v>
      </c>
      <c r="AL79" s="23">
        <v>0.1025</v>
      </c>
      <c r="AM79" s="23">
        <v>0.039</v>
      </c>
      <c r="AN79" s="23">
        <v>0.350322111956739</v>
      </c>
      <c r="AO79" s="23">
        <v>0.1461</v>
      </c>
      <c r="AP79" s="23">
        <v>0.3891</v>
      </c>
      <c r="AQ79" s="81">
        <v>0.0264</v>
      </c>
      <c r="AR79" s="23"/>
      <c r="AS79" s="23">
        <v>0.44943571373546</v>
      </c>
      <c r="AT79" s="23"/>
      <c r="AU79" s="23">
        <v>0.653723074805588</v>
      </c>
      <c r="AV79" s="23">
        <v>0.27651228408230677</v>
      </c>
      <c r="AW79" s="23"/>
      <c r="AX79" s="21">
        <v>39.7</v>
      </c>
      <c r="AZ79">
        <f t="shared" si="2"/>
        <v>7.326574511277415</v>
      </c>
    </row>
    <row r="80" spans="1:52" ht="12.75">
      <c r="A80" s="1">
        <v>3600</v>
      </c>
      <c r="B80" s="36" t="s">
        <v>15</v>
      </c>
      <c r="C80" s="36">
        <v>528.34</v>
      </c>
      <c r="D80" s="36">
        <v>579.77</v>
      </c>
      <c r="E80" s="23"/>
      <c r="F80" s="23">
        <v>0.015657839168882193</v>
      </c>
      <c r="G80" s="23">
        <v>0.008285398217104945</v>
      </c>
      <c r="H80" s="23"/>
      <c r="I80" s="23">
        <v>0.06441823574039589</v>
      </c>
      <c r="J80" s="23"/>
      <c r="K80" s="36">
        <v>211.1509</v>
      </c>
      <c r="L80" s="36"/>
      <c r="M80" s="23">
        <v>0.21618014361536053</v>
      </c>
      <c r="N80" s="23">
        <v>0.060043993400989856</v>
      </c>
      <c r="O80" s="23">
        <v>0.25036218007426775</v>
      </c>
      <c r="P80" s="23">
        <v>0.16061094016549</v>
      </c>
      <c r="Q80" s="23"/>
      <c r="R80" s="23">
        <v>0.1006313899078265</v>
      </c>
      <c r="S80" s="36">
        <v>2982.1452582039124</v>
      </c>
      <c r="T80" s="36"/>
      <c r="U80" s="36">
        <v>1100.49</v>
      </c>
      <c r="V80" s="36"/>
      <c r="W80" s="23">
        <v>0.2083</v>
      </c>
      <c r="X80" s="23">
        <v>0.0229</v>
      </c>
      <c r="Y80" s="23"/>
      <c r="Z80" s="23">
        <v>0.2791894282914599</v>
      </c>
      <c r="AA80" s="23">
        <v>0.08861682187379132</v>
      </c>
      <c r="AB80" s="23"/>
      <c r="AC80" s="23">
        <v>0.2461533183525739</v>
      </c>
      <c r="AD80" s="23">
        <v>0.20479613016107176</v>
      </c>
      <c r="AE80" s="23">
        <v>0.04135718819150214</v>
      </c>
      <c r="AF80" s="23"/>
      <c r="AG80" s="23">
        <v>0.26828138669228263</v>
      </c>
      <c r="AH80" s="23">
        <v>0.101712740384615</v>
      </c>
      <c r="AJ80" s="23">
        <v>0.0875961834410588</v>
      </c>
      <c r="AK80" s="23">
        <v>0.273</v>
      </c>
      <c r="AL80" s="23">
        <v>0.1067</v>
      </c>
      <c r="AM80" s="23">
        <v>0.0491</v>
      </c>
      <c r="AN80" s="23">
        <v>0.293642565000532</v>
      </c>
      <c r="AO80" s="23">
        <v>0.1637</v>
      </c>
      <c r="AP80" s="23">
        <v>0.2287</v>
      </c>
      <c r="AQ80" s="81">
        <v>0.0063</v>
      </c>
      <c r="AR80" s="23"/>
      <c r="AS80" s="23">
        <v>0.230576091505091</v>
      </c>
      <c r="AT80" s="23"/>
      <c r="AU80" s="23">
        <v>0.4999034596549122</v>
      </c>
      <c r="AV80" s="23">
        <v>0.14516157343209704</v>
      </c>
      <c r="AW80" s="23"/>
      <c r="AX80" s="21">
        <v>53.1</v>
      </c>
      <c r="AZ80">
        <f t="shared" si="2"/>
        <v>4.803625324330934</v>
      </c>
    </row>
    <row r="81" spans="1:52" ht="12.75">
      <c r="A81" s="1">
        <v>3810</v>
      </c>
      <c r="B81" s="36" t="s">
        <v>93</v>
      </c>
      <c r="C81" s="36">
        <v>100.23</v>
      </c>
      <c r="D81" s="36">
        <v>110.11</v>
      </c>
      <c r="E81" s="23"/>
      <c r="F81" s="23">
        <v>0.01565369235231251</v>
      </c>
      <c r="G81" s="23">
        <v>0.00538783448397262</v>
      </c>
      <c r="H81" s="23"/>
      <c r="I81" s="23">
        <v>0.08489365569896383</v>
      </c>
      <c r="J81" s="23"/>
      <c r="K81" s="36">
        <v>161.07258</v>
      </c>
      <c r="L81" s="36"/>
      <c r="M81" s="23">
        <v>0.206762877910039</v>
      </c>
      <c r="N81" s="23">
        <v>0.038184573930616375</v>
      </c>
      <c r="O81" s="23">
        <v>0.11034665255358561</v>
      </c>
      <c r="P81" s="23">
        <v>0.179769419375033</v>
      </c>
      <c r="Q81" s="23"/>
      <c r="R81" s="23">
        <v>0.09262921885666482</v>
      </c>
      <c r="S81" s="36">
        <v>2162.707790331695</v>
      </c>
      <c r="T81" s="36"/>
      <c r="U81" s="36">
        <v>312.95</v>
      </c>
      <c r="V81" s="36"/>
      <c r="W81" s="23">
        <v>0.3787</v>
      </c>
      <c r="X81" s="23">
        <v>0.054</v>
      </c>
      <c r="Y81" s="23"/>
      <c r="Z81" s="23">
        <v>0.46320815080966676</v>
      </c>
      <c r="AA81" s="23">
        <v>0.08380011792452831</v>
      </c>
      <c r="AB81" s="23"/>
      <c r="AC81" s="23">
        <v>0.30406614951837013</v>
      </c>
      <c r="AD81" s="23">
        <v>0.3340721166140994</v>
      </c>
      <c r="AE81" s="23">
        <v>-0.03000596709572928</v>
      </c>
      <c r="AF81" s="23"/>
      <c r="AG81" s="23">
        <v>0.3448128889267752</v>
      </c>
      <c r="AH81" s="23">
        <v>0.11044776119403</v>
      </c>
      <c r="AJ81" s="23">
        <v>0.0773798828475941</v>
      </c>
      <c r="AK81" s="23">
        <v>0.3967</v>
      </c>
      <c r="AL81" s="23">
        <v>0.1155</v>
      </c>
      <c r="AM81" s="23">
        <v>0.0364</v>
      </c>
      <c r="AN81" s="23">
        <v>0.368516577622127</v>
      </c>
      <c r="AO81" s="23">
        <v>0.1616</v>
      </c>
      <c r="AP81" s="23">
        <v>0.1807</v>
      </c>
      <c r="AQ81" s="81">
        <v>0.0037</v>
      </c>
      <c r="AR81" s="23"/>
      <c r="AS81" s="23">
        <v>0.155165942844888</v>
      </c>
      <c r="AT81" s="23"/>
      <c r="AU81" s="23">
        <v>0.48954856841735467</v>
      </c>
      <c r="AV81" s="23">
        <v>0.14725686515603958</v>
      </c>
      <c r="AW81" s="23"/>
      <c r="AX81" s="21"/>
      <c r="AZ81">
        <f t="shared" si="2"/>
        <v>0.5932544550302252</v>
      </c>
    </row>
    <row r="82" spans="1:52" ht="12.75">
      <c r="A82" s="1">
        <v>7320</v>
      </c>
      <c r="B82" s="36" t="s">
        <v>16</v>
      </c>
      <c r="C82" s="36">
        <v>1198.84</v>
      </c>
      <c r="D82" s="36">
        <v>1313.95</v>
      </c>
      <c r="E82" s="23"/>
      <c r="F82" s="23">
        <v>0.015476470129618392</v>
      </c>
      <c r="G82" s="23">
        <v>0.0074639793870343585</v>
      </c>
      <c r="H82" s="23"/>
      <c r="I82" s="23">
        <v>0.09359025073028238</v>
      </c>
      <c r="J82" s="23"/>
      <c r="K82" s="36">
        <v>366.24411</v>
      </c>
      <c r="L82" s="36"/>
      <c r="M82" s="23">
        <v>0.0992443777477172</v>
      </c>
      <c r="N82" s="23">
        <v>0.02606929145862713</v>
      </c>
      <c r="O82" s="23">
        <v>0.2641597707535308</v>
      </c>
      <c r="P82" s="23">
        <v>0.0769718451917812</v>
      </c>
      <c r="Q82" s="23"/>
      <c r="R82" s="23">
        <v>0.11302506012838746</v>
      </c>
      <c r="S82" s="36">
        <v>3829.9817207523524</v>
      </c>
      <c r="T82" s="36"/>
      <c r="U82" s="36">
        <v>2813.83</v>
      </c>
      <c r="V82" s="36"/>
      <c r="W82" s="23">
        <v>0.2037</v>
      </c>
      <c r="X82" s="23">
        <v>0.0416</v>
      </c>
      <c r="Y82" s="23"/>
      <c r="Z82" s="23">
        <v>0.2737924841976121</v>
      </c>
      <c r="AA82" s="23">
        <v>0.09743026658098809</v>
      </c>
      <c r="AB82" s="23"/>
      <c r="AC82" s="23">
        <v>0.20837987931006835</v>
      </c>
      <c r="AD82" s="23">
        <v>0.15340663099774976</v>
      </c>
      <c r="AE82" s="23">
        <v>0.05497324831231859</v>
      </c>
      <c r="AF82" s="23"/>
      <c r="AG82" s="23">
        <v>0.2904148248713193</v>
      </c>
      <c r="AH82" s="23">
        <v>0.216481328606808</v>
      </c>
      <c r="AJ82" s="23">
        <v>0.112684872927304</v>
      </c>
      <c r="AK82" s="23">
        <v>0.3639</v>
      </c>
      <c r="AL82" s="23">
        <v>0.1243</v>
      </c>
      <c r="AM82" s="23">
        <v>0.054</v>
      </c>
      <c r="AN82" s="23">
        <v>0.324086752838566</v>
      </c>
      <c r="AO82" s="23">
        <v>0.1742</v>
      </c>
      <c r="AP82" s="23">
        <v>0.2952</v>
      </c>
      <c r="AQ82" s="81">
        <v>0.0154</v>
      </c>
      <c r="AR82" s="23"/>
      <c r="AS82" s="23">
        <v>0.289728274972042</v>
      </c>
      <c r="AT82" s="23"/>
      <c r="AU82" s="23">
        <v>0.5742994702532275</v>
      </c>
      <c r="AV82" s="23">
        <v>0.1761798582607831</v>
      </c>
      <c r="AW82" s="23"/>
      <c r="AX82" s="21">
        <v>57.8</v>
      </c>
      <c r="AZ82">
        <f t="shared" si="2"/>
        <v>9.807295715593796</v>
      </c>
    </row>
    <row r="83" spans="1:52" ht="12.75">
      <c r="A83" s="1">
        <v>1540</v>
      </c>
      <c r="B83" s="36" t="s">
        <v>189</v>
      </c>
      <c r="C83" s="36">
        <v>83.77</v>
      </c>
      <c r="D83" s="36">
        <v>91.64</v>
      </c>
      <c r="E83" s="23"/>
      <c r="F83" s="23">
        <v>0.01504110246725543</v>
      </c>
      <c r="G83" s="23">
        <v>0.006287146937193899</v>
      </c>
      <c r="H83" s="23"/>
      <c r="I83" s="23">
        <v>0.048024448810303426</v>
      </c>
      <c r="J83" s="23"/>
      <c r="K83" s="36">
        <v>218.53651000000002</v>
      </c>
      <c r="L83" s="36"/>
      <c r="M83" s="23">
        <v>0.2577508184093973</v>
      </c>
      <c r="N83" s="23">
        <v>0.2681515257804279</v>
      </c>
      <c r="O83" s="23">
        <v>0.09483322432962721</v>
      </c>
      <c r="P83" s="23">
        <v>0.352826747720365</v>
      </c>
      <c r="Q83" s="23"/>
      <c r="R83" s="23">
        <v>0.08979438883180163</v>
      </c>
      <c r="S83" s="36">
        <v>2147.321631322751</v>
      </c>
      <c r="T83" s="36"/>
      <c r="U83" s="36">
        <v>159.58</v>
      </c>
      <c r="V83" s="36"/>
      <c r="W83" s="23">
        <v>0.3053</v>
      </c>
      <c r="X83" s="23">
        <v>0.0324</v>
      </c>
      <c r="Y83" s="23"/>
      <c r="Z83" s="23">
        <v>0.33168121655871585</v>
      </c>
      <c r="AA83" s="23">
        <v>0.10520286396181384</v>
      </c>
      <c r="AB83" s="23"/>
      <c r="AC83" s="23">
        <v>0.25165612206922217</v>
      </c>
      <c r="AD83" s="23">
        <v>0.2323036844064012</v>
      </c>
      <c r="AE83" s="23">
        <v>0.019352437662820965</v>
      </c>
      <c r="AF83" s="23"/>
      <c r="AG83" s="23">
        <v>0.2620766654261258</v>
      </c>
      <c r="AH83" s="23">
        <v>0.103289094056549</v>
      </c>
      <c r="AJ83" s="23">
        <v>0.10226461287361</v>
      </c>
      <c r="AK83" s="23">
        <v>0.1762</v>
      </c>
      <c r="AL83" s="23">
        <v>0.1152</v>
      </c>
      <c r="AM83" s="23">
        <v>0.0529</v>
      </c>
      <c r="AN83" s="23">
        <v>0.322918233318294</v>
      </c>
      <c r="AO83" s="23">
        <v>0.1599</v>
      </c>
      <c r="AP83" s="23">
        <v>0.4008</v>
      </c>
      <c r="AQ83" s="81">
        <v>0.0375</v>
      </c>
      <c r="AR83" s="23"/>
      <c r="AS83" s="23">
        <v>0.48774595924104</v>
      </c>
      <c r="AT83" s="23"/>
      <c r="AU83" s="23">
        <v>0.6183112420225823</v>
      </c>
      <c r="AV83" s="23">
        <v>0.21993127147766323</v>
      </c>
      <c r="AW83" s="23"/>
      <c r="AX83" s="21"/>
      <c r="AZ83">
        <f t="shared" si="2"/>
        <v>0.576154145324449</v>
      </c>
    </row>
    <row r="84" spans="1:52" ht="12.75">
      <c r="A84" s="1">
        <v>6820</v>
      </c>
      <c r="B84" s="36" t="s">
        <v>190</v>
      </c>
      <c r="C84" s="36">
        <v>82.5</v>
      </c>
      <c r="D84" s="36">
        <v>90.15</v>
      </c>
      <c r="E84" s="23"/>
      <c r="F84" s="23">
        <v>0.014851669311002569</v>
      </c>
      <c r="G84" s="23">
        <v>0.004272220545338268</v>
      </c>
      <c r="H84" s="23"/>
      <c r="I84" s="23">
        <v>0.13757905247975147</v>
      </c>
      <c r="J84" s="23"/>
      <c r="K84" s="36">
        <v>211.95537</v>
      </c>
      <c r="L84" s="36"/>
      <c r="M84" s="23">
        <v>0.18802884615384596</v>
      </c>
      <c r="N84" s="23">
        <v>0.05410366226728433</v>
      </c>
      <c r="O84" s="23">
        <v>0.17366720516962844</v>
      </c>
      <c r="P84" s="23">
        <v>0.147398297067171</v>
      </c>
      <c r="Q84" s="23"/>
      <c r="R84" s="23">
        <v>0.11947669321991568</v>
      </c>
      <c r="S84" s="36">
        <v>4152.971456907172</v>
      </c>
      <c r="T84" s="36"/>
      <c r="U84" s="36">
        <v>124.28</v>
      </c>
      <c r="V84" s="36"/>
      <c r="W84" s="23">
        <v>0.2335</v>
      </c>
      <c r="X84" s="23">
        <v>0.0314</v>
      </c>
      <c r="Y84" s="23"/>
      <c r="Z84" s="23">
        <v>0.32124832629519</v>
      </c>
      <c r="AA84" s="23">
        <v>0.06122141997593261</v>
      </c>
      <c r="AB84" s="23"/>
      <c r="AC84" s="23">
        <v>0.17727602466449038</v>
      </c>
      <c r="AD84" s="23">
        <v>0.17745738121146173</v>
      </c>
      <c r="AE84" s="23">
        <v>-0.00018135654697135073</v>
      </c>
      <c r="AF84" s="23"/>
      <c r="AG84" s="23">
        <v>0.39980050779833154</v>
      </c>
      <c r="AH84" s="23">
        <v>0.0783460282916213</v>
      </c>
      <c r="AJ84" s="23">
        <v>0.0709241037432995</v>
      </c>
      <c r="AK84" s="23">
        <v>0.0651</v>
      </c>
      <c r="AL84" s="23">
        <v>0.0639</v>
      </c>
      <c r="AM84" s="23">
        <v>0.0527</v>
      </c>
      <c r="AN84" s="23">
        <v>0.295726481971724</v>
      </c>
      <c r="AO84" s="23">
        <v>0.0889</v>
      </c>
      <c r="AP84" s="23">
        <v>0.3471</v>
      </c>
      <c r="AQ84" s="81">
        <v>0.0162</v>
      </c>
      <c r="AR84" s="23"/>
      <c r="AS84" s="23">
        <v>0.388516467502186</v>
      </c>
      <c r="AT84" s="23"/>
      <c r="AU84" s="23">
        <v>0.6106735251567272</v>
      </c>
      <c r="AV84" s="23">
        <v>0.1302041472432085</v>
      </c>
      <c r="AW84" s="23"/>
      <c r="AX84" s="21">
        <v>11.8</v>
      </c>
      <c r="AZ84">
        <f aca="true" t="shared" si="3" ref="AZ84:AZ147">G84*D84</f>
        <v>0.38514068216224484</v>
      </c>
    </row>
    <row r="85" spans="1:52" ht="12.75">
      <c r="A85" s="1">
        <v>8640</v>
      </c>
      <c r="B85" s="36" t="s">
        <v>191</v>
      </c>
      <c r="C85" s="36">
        <v>83.35</v>
      </c>
      <c r="D85" s="36">
        <v>90.97</v>
      </c>
      <c r="E85" s="23"/>
      <c r="F85" s="23">
        <v>0.01466841396771712</v>
      </c>
      <c r="G85" s="23">
        <v>0.006626941213295545</v>
      </c>
      <c r="H85" s="23"/>
      <c r="I85" s="23">
        <v>0.12181178540017591</v>
      </c>
      <c r="J85" s="23"/>
      <c r="K85" s="36">
        <v>213.53005</v>
      </c>
      <c r="L85" s="36"/>
      <c r="M85" s="23">
        <v>0.11388845735591091</v>
      </c>
      <c r="N85" s="23">
        <v>0.020062408223201173</v>
      </c>
      <c r="O85" s="23">
        <v>0.1781030802073803</v>
      </c>
      <c r="P85" s="23">
        <v>0.324145917776491</v>
      </c>
      <c r="Q85" s="23"/>
      <c r="R85" s="23">
        <v>0.09360604713887871</v>
      </c>
      <c r="S85" s="36">
        <v>2608.2145611387205</v>
      </c>
      <c r="T85" s="36"/>
      <c r="U85" s="36">
        <v>174.71</v>
      </c>
      <c r="V85" s="36"/>
      <c r="W85" s="23">
        <v>0.2128</v>
      </c>
      <c r="X85" s="23">
        <v>0.0193</v>
      </c>
      <c r="Y85" s="23"/>
      <c r="Z85" s="23">
        <v>0.2020272227048943</v>
      </c>
      <c r="AA85" s="23">
        <v>0.09426163073431675</v>
      </c>
      <c r="AB85" s="23"/>
      <c r="AC85" s="23">
        <v>0.19222877660938703</v>
      </c>
      <c r="AD85" s="23">
        <v>0.13054629392151834</v>
      </c>
      <c r="AE85" s="23">
        <v>0.06168248268786869</v>
      </c>
      <c r="AF85" s="23"/>
      <c r="AG85" s="23">
        <v>0.6210566812003078</v>
      </c>
      <c r="AH85" s="23">
        <v>0.0400421496311907</v>
      </c>
      <c r="AJ85" s="23">
        <v>0.109535849738125</v>
      </c>
      <c r="AK85" s="23">
        <v>0.3138</v>
      </c>
      <c r="AL85" s="23">
        <v>0.1378</v>
      </c>
      <c r="AM85" s="23">
        <v>0.066</v>
      </c>
      <c r="AN85" s="23">
        <v>0.26661362517601</v>
      </c>
      <c r="AO85" s="23">
        <v>0.1979</v>
      </c>
      <c r="AP85" s="23">
        <v>0.2255</v>
      </c>
      <c r="AQ85" s="81">
        <v>0.0075</v>
      </c>
      <c r="AR85" s="23"/>
      <c r="AS85" s="23">
        <v>0.19704981909268</v>
      </c>
      <c r="AT85" s="23"/>
      <c r="AU85" s="23">
        <v>0.5070915454043102</v>
      </c>
      <c r="AV85" s="23">
        <v>0.20722048259347947</v>
      </c>
      <c r="AW85" s="23"/>
      <c r="AX85" s="21"/>
      <c r="AZ85">
        <f t="shared" si="3"/>
        <v>0.6028528421734958</v>
      </c>
    </row>
    <row r="86" spans="1:52" ht="12.75">
      <c r="A86" s="1">
        <v>7240</v>
      </c>
      <c r="B86" s="36" t="s">
        <v>17</v>
      </c>
      <c r="C86" s="36">
        <v>705.01</v>
      </c>
      <c r="D86" s="36">
        <v>768.45</v>
      </c>
      <c r="E86" s="23"/>
      <c r="F86" s="23">
        <v>0.014593966486990295</v>
      </c>
      <c r="G86" s="23">
        <v>0.005138422397138909</v>
      </c>
      <c r="H86" s="23"/>
      <c r="I86" s="23">
        <v>0.07107562675543534</v>
      </c>
      <c r="J86" s="23"/>
      <c r="K86" s="36">
        <v>137.8638</v>
      </c>
      <c r="L86" s="36"/>
      <c r="M86" s="23">
        <v>0.16930575322168728</v>
      </c>
      <c r="N86" s="23">
        <v>0.04138994614248071</v>
      </c>
      <c r="O86" s="23">
        <v>0.23701656549704717</v>
      </c>
      <c r="P86" s="23">
        <v>0.137806364251862</v>
      </c>
      <c r="Q86" s="23"/>
      <c r="R86" s="23">
        <v>0.09946678326542086</v>
      </c>
      <c r="S86" s="36">
        <v>2720.251589564602</v>
      </c>
      <c r="T86" s="36"/>
      <c r="U86" s="36">
        <v>1592.38</v>
      </c>
      <c r="V86" s="36"/>
      <c r="W86" s="23">
        <v>0.1751</v>
      </c>
      <c r="X86" s="23">
        <v>0.0272</v>
      </c>
      <c r="Y86" s="23"/>
      <c r="Z86" s="23">
        <v>0.22612095569240223</v>
      </c>
      <c r="AA86" s="23">
        <v>0.05721800182862819</v>
      </c>
      <c r="AB86" s="23"/>
      <c r="AC86" s="23">
        <v>0.2350887030995106</v>
      </c>
      <c r="AD86" s="23">
        <v>0.19340079526916804</v>
      </c>
      <c r="AE86" s="23">
        <v>0.04168790783034257</v>
      </c>
      <c r="AF86" s="23"/>
      <c r="AG86" s="23">
        <v>0.46049143556280586</v>
      </c>
      <c r="AH86" s="23">
        <v>0.111166687507815</v>
      </c>
      <c r="AJ86" s="23">
        <v>0.0874101546693372</v>
      </c>
      <c r="AK86" s="23">
        <v>0.5923</v>
      </c>
      <c r="AL86" s="23">
        <v>0.1508</v>
      </c>
      <c r="AM86" s="23">
        <v>0.0481</v>
      </c>
      <c r="AN86" s="23">
        <v>0.299812921891279</v>
      </c>
      <c r="AO86" s="23">
        <v>0.227</v>
      </c>
      <c r="AP86" s="23">
        <v>0.2245</v>
      </c>
      <c r="AQ86" s="81">
        <v>0.0073</v>
      </c>
      <c r="AR86" s="23"/>
      <c r="AS86" s="23">
        <v>0.226828529139198</v>
      </c>
      <c r="AT86" s="23"/>
      <c r="AU86" s="23">
        <v>0.52589405116259</v>
      </c>
      <c r="AV86" s="23">
        <v>0.14888270566412148</v>
      </c>
      <c r="AW86" s="23"/>
      <c r="AX86" s="21">
        <v>44.9</v>
      </c>
      <c r="AZ86">
        <f t="shared" si="3"/>
        <v>3.948620691081395</v>
      </c>
    </row>
    <row r="87" spans="1:52" ht="12.75">
      <c r="A87" s="1">
        <v>2840</v>
      </c>
      <c r="B87" s="36" t="s">
        <v>94</v>
      </c>
      <c r="C87" s="36">
        <v>363.41</v>
      </c>
      <c r="D87" s="36">
        <v>395.87</v>
      </c>
      <c r="E87" s="23"/>
      <c r="F87" s="23">
        <v>0.014548997832739774</v>
      </c>
      <c r="G87" s="23">
        <v>0.00671416389591073</v>
      </c>
      <c r="H87" s="23"/>
      <c r="I87" s="23">
        <v>0.07685902450102193</v>
      </c>
      <c r="J87" s="23"/>
      <c r="K87" s="36">
        <v>215.90779</v>
      </c>
      <c r="L87" s="36"/>
      <c r="M87" s="23">
        <v>0.16803934081609673</v>
      </c>
      <c r="N87" s="23">
        <v>0.026944796991255543</v>
      </c>
      <c r="O87" s="23">
        <v>0.09476686400760555</v>
      </c>
      <c r="P87" s="23">
        <v>0.139019936082788</v>
      </c>
      <c r="Q87" s="23"/>
      <c r="R87" s="23">
        <v>0.12041882733941608</v>
      </c>
      <c r="S87" s="36">
        <v>2689.3754095813156</v>
      </c>
      <c r="T87" s="36"/>
      <c r="U87" s="36">
        <v>922.52</v>
      </c>
      <c r="V87" s="36"/>
      <c r="W87" s="23">
        <v>0.131</v>
      </c>
      <c r="X87" s="23">
        <v>0.0314</v>
      </c>
      <c r="Y87" s="23"/>
      <c r="Z87" s="23">
        <v>0.16846546457976114</v>
      </c>
      <c r="AA87" s="23">
        <v>0.07209635306999074</v>
      </c>
      <c r="AB87" s="23"/>
      <c r="AC87" s="23">
        <v>0.14494144749472068</v>
      </c>
      <c r="AD87" s="23">
        <v>0.14065399628847508</v>
      </c>
      <c r="AE87" s="23">
        <v>0.004287451206245602</v>
      </c>
      <c r="AF87" s="23"/>
      <c r="AG87" s="23">
        <v>0.595603762718372</v>
      </c>
      <c r="AH87" s="23">
        <v>0.13511259382819</v>
      </c>
      <c r="AJ87" s="23">
        <v>0.0884264219499697</v>
      </c>
      <c r="AK87" s="23">
        <v>0.525</v>
      </c>
      <c r="AL87" s="23">
        <v>0.227</v>
      </c>
      <c r="AM87" s="23">
        <v>0.0472</v>
      </c>
      <c r="AN87" s="23">
        <v>0.290162989043008</v>
      </c>
      <c r="AO87" s="23">
        <v>0.3278</v>
      </c>
      <c r="AP87" s="23">
        <v>0.1676</v>
      </c>
      <c r="AQ87" s="81">
        <v>0.0064</v>
      </c>
      <c r="AR87" s="23"/>
      <c r="AS87" s="23">
        <v>0.153472422924006</v>
      </c>
      <c r="AT87" s="23"/>
      <c r="AU87" s="23">
        <v>0.5420165278284823</v>
      </c>
      <c r="AV87" s="23">
        <v>0.17981480866881286</v>
      </c>
      <c r="AW87" s="23"/>
      <c r="AX87" s="21">
        <v>46</v>
      </c>
      <c r="AZ87">
        <f t="shared" si="3"/>
        <v>2.6579360614741807</v>
      </c>
    </row>
    <row r="88" spans="1:52" ht="12.75">
      <c r="A88" s="1">
        <v>200</v>
      </c>
      <c r="B88" s="36" t="s">
        <v>95</v>
      </c>
      <c r="C88" s="36">
        <v>343.6</v>
      </c>
      <c r="D88" s="36">
        <v>374.47</v>
      </c>
      <c r="E88" s="23"/>
      <c r="F88" s="23">
        <v>0.014442212534780285</v>
      </c>
      <c r="G88" s="23">
        <v>0.006073487059942595</v>
      </c>
      <c r="H88" s="23"/>
      <c r="I88" s="23">
        <v>0.07338371565145405</v>
      </c>
      <c r="J88" s="23"/>
      <c r="K88" s="36">
        <v>159.84739000000002</v>
      </c>
      <c r="L88" s="36"/>
      <c r="M88" s="23">
        <v>0.2354476994372725</v>
      </c>
      <c r="N88" s="23">
        <v>0.05023052405307242</v>
      </c>
      <c r="O88" s="23">
        <v>0.15529911755157452</v>
      </c>
      <c r="P88" s="23">
        <v>0.155014645444018</v>
      </c>
      <c r="Q88" s="23"/>
      <c r="R88" s="23">
        <v>0.11888869855264682</v>
      </c>
      <c r="S88" s="36">
        <v>3353.1785405894157</v>
      </c>
      <c r="T88" s="36"/>
      <c r="U88" s="36">
        <v>712.74</v>
      </c>
      <c r="V88" s="36"/>
      <c r="W88" s="23">
        <v>0.1903</v>
      </c>
      <c r="X88" s="23">
        <v>0.0224</v>
      </c>
      <c r="Y88" s="23"/>
      <c r="Z88" s="23">
        <v>0.2537957244655582</v>
      </c>
      <c r="AA88" s="23">
        <v>0.08324730173627405</v>
      </c>
      <c r="AB88" s="23"/>
      <c r="AC88" s="23">
        <v>0.19068234685965366</v>
      </c>
      <c r="AD88" s="23">
        <v>0.2100887395537176</v>
      </c>
      <c r="AE88" s="23">
        <v>-0.01940639269406394</v>
      </c>
      <c r="AF88" s="23"/>
      <c r="AG88" s="23">
        <v>0.2842034978892048</v>
      </c>
      <c r="AH88" s="23">
        <v>0.076489707475623</v>
      </c>
      <c r="AJ88" s="23">
        <v>0.102535302157244</v>
      </c>
      <c r="AK88" s="23">
        <v>0.5077</v>
      </c>
      <c r="AL88" s="23">
        <v>0.1378</v>
      </c>
      <c r="AM88" s="23">
        <v>0.0519</v>
      </c>
      <c r="AN88" s="23">
        <v>0.291832342319338</v>
      </c>
      <c r="AO88" s="23">
        <v>0.1612</v>
      </c>
      <c r="AP88" s="23">
        <v>0.284</v>
      </c>
      <c r="AQ88" s="81">
        <v>0.0165</v>
      </c>
      <c r="AR88" s="23"/>
      <c r="AS88" s="23">
        <v>0.260437314805354</v>
      </c>
      <c r="AT88" s="23"/>
      <c r="AU88" s="23">
        <v>0.5169354069268199</v>
      </c>
      <c r="AV88" s="23">
        <v>0.15289571605762808</v>
      </c>
      <c r="AW88" s="23"/>
      <c r="AX88" s="21">
        <v>35.7</v>
      </c>
      <c r="AZ88">
        <f t="shared" si="3"/>
        <v>2.274338699336704</v>
      </c>
    </row>
    <row r="89" spans="1:52" ht="12.75">
      <c r="A89" s="1">
        <v>4720</v>
      </c>
      <c r="B89" s="36" t="s">
        <v>96</v>
      </c>
      <c r="C89" s="36">
        <v>274.01</v>
      </c>
      <c r="D89" s="36">
        <v>298.55</v>
      </c>
      <c r="E89" s="23"/>
      <c r="F89" s="23">
        <v>0.014296180932902525</v>
      </c>
      <c r="G89" s="23">
        <v>0.005956018180724998</v>
      </c>
      <c r="H89" s="23"/>
      <c r="I89" s="23">
        <v>0.10272480477259778</v>
      </c>
      <c r="J89" s="23"/>
      <c r="K89" s="36">
        <v>229.40954000000002</v>
      </c>
      <c r="L89" s="36"/>
      <c r="M89" s="23">
        <v>0.22014203584714243</v>
      </c>
      <c r="N89" s="23">
        <v>0.05057799203108859</v>
      </c>
      <c r="O89" s="23">
        <v>0.3381637813654931</v>
      </c>
      <c r="P89" s="23">
        <v>0.0912221194367355</v>
      </c>
      <c r="Q89" s="23"/>
      <c r="R89" s="23">
        <v>0.13524077411492905</v>
      </c>
      <c r="S89" s="36">
        <v>4683.843292866551</v>
      </c>
      <c r="T89" s="36"/>
      <c r="U89" s="36">
        <v>426.53</v>
      </c>
      <c r="V89" s="36"/>
      <c r="W89" s="23">
        <v>0.2419</v>
      </c>
      <c r="X89" s="23">
        <v>0.0293</v>
      </c>
      <c r="Y89" s="23"/>
      <c r="Z89" s="23">
        <v>0.2586669802261548</v>
      </c>
      <c r="AA89" s="23">
        <v>0.05595437112793785</v>
      </c>
      <c r="AB89" s="23"/>
      <c r="AC89" s="23">
        <v>0.1585303498819118</v>
      </c>
      <c r="AD89" s="23">
        <v>0.1624016946263787</v>
      </c>
      <c r="AE89" s="23">
        <v>-0.0038713447444669036</v>
      </c>
      <c r="AF89" s="23"/>
      <c r="AG89" s="23">
        <v>0.48584159139051886</v>
      </c>
      <c r="AH89" s="23">
        <v>0.0818102697998259</v>
      </c>
      <c r="AJ89" s="23">
        <v>0.071774010013655</v>
      </c>
      <c r="AK89" s="23">
        <v>0.0919</v>
      </c>
      <c r="AL89" s="23">
        <v>0.0944</v>
      </c>
      <c r="AM89" s="23">
        <v>0.0467</v>
      </c>
      <c r="AN89" s="23">
        <v>0.347460647182118</v>
      </c>
      <c r="AO89" s="23">
        <v>0.0784</v>
      </c>
      <c r="AP89" s="23">
        <v>0.4064</v>
      </c>
      <c r="AQ89" s="81">
        <v>0.0291</v>
      </c>
      <c r="AR89" s="23"/>
      <c r="AS89" s="23">
        <v>0.474069187921431</v>
      </c>
      <c r="AT89" s="23"/>
      <c r="AU89" s="23">
        <v>0.690062957291135</v>
      </c>
      <c r="AV89" s="23">
        <v>0.33120639782201805</v>
      </c>
      <c r="AW89" s="23"/>
      <c r="AX89" s="21">
        <v>17.3</v>
      </c>
      <c r="AZ89">
        <f t="shared" si="3"/>
        <v>1.7781692278554482</v>
      </c>
    </row>
    <row r="90" spans="1:52" ht="12.75">
      <c r="A90" s="1">
        <v>7840</v>
      </c>
      <c r="B90" s="36" t="s">
        <v>97</v>
      </c>
      <c r="C90" s="36">
        <v>187.74</v>
      </c>
      <c r="D90" s="36">
        <v>204.24</v>
      </c>
      <c r="E90" s="23"/>
      <c r="F90" s="23">
        <v>0.014155193459415738</v>
      </c>
      <c r="G90" s="23">
        <v>0.005482321070024554</v>
      </c>
      <c r="H90" s="23"/>
      <c r="I90" s="23">
        <v>0.10511113286987173</v>
      </c>
      <c r="J90" s="23"/>
      <c r="K90" s="36">
        <v>197.97974</v>
      </c>
      <c r="L90" s="36"/>
      <c r="M90" s="23">
        <v>0.16584504696555835</v>
      </c>
      <c r="N90" s="23">
        <v>0.036774990732731994</v>
      </c>
      <c r="O90" s="23">
        <v>0.3514548753443989</v>
      </c>
      <c r="P90" s="23">
        <v>0.198398681266926</v>
      </c>
      <c r="Q90" s="23"/>
      <c r="R90" s="23">
        <v>0.11097435582391886</v>
      </c>
      <c r="S90" s="36">
        <v>2908.81504198876</v>
      </c>
      <c r="T90" s="36"/>
      <c r="U90" s="36">
        <v>417.94</v>
      </c>
      <c r="V90" s="36"/>
      <c r="W90" s="23">
        <v>0.1965</v>
      </c>
      <c r="X90" s="23">
        <v>0.02</v>
      </c>
      <c r="Y90" s="23"/>
      <c r="Z90" s="23">
        <v>0.23521340771987118</v>
      </c>
      <c r="AA90" s="23">
        <v>0.07377331750105336</v>
      </c>
      <c r="AB90" s="23"/>
      <c r="AC90" s="23">
        <v>0.15025510204081632</v>
      </c>
      <c r="AD90" s="23">
        <v>0.15539965986394558</v>
      </c>
      <c r="AE90" s="23">
        <v>-0.005144557823129253</v>
      </c>
      <c r="AF90" s="23"/>
      <c r="AG90" s="23">
        <v>0.40106292517006803</v>
      </c>
      <c r="AH90" s="23">
        <v>0.0545177277926039</v>
      </c>
      <c r="AJ90" s="23">
        <v>0.0940380041297472</v>
      </c>
      <c r="AK90" s="23">
        <v>0.0855</v>
      </c>
      <c r="AL90" s="23">
        <v>0.1232</v>
      </c>
      <c r="AM90" s="23">
        <v>0.0641</v>
      </c>
      <c r="AN90" s="23">
        <v>0.283464811850533</v>
      </c>
      <c r="AO90" s="23">
        <v>0.109</v>
      </c>
      <c r="AP90" s="23">
        <v>0.2502</v>
      </c>
      <c r="AQ90" s="81">
        <v>0.0093</v>
      </c>
      <c r="AR90" s="23"/>
      <c r="AS90" s="23">
        <v>0.245981189343126</v>
      </c>
      <c r="AT90" s="23"/>
      <c r="AU90" s="23">
        <v>0.5486201587113585</v>
      </c>
      <c r="AV90" s="23">
        <v>0.17189782462789688</v>
      </c>
      <c r="AW90" s="23"/>
      <c r="AX90" s="21">
        <v>27.3</v>
      </c>
      <c r="AZ90">
        <f t="shared" si="3"/>
        <v>1.1197092553418149</v>
      </c>
    </row>
    <row r="91" spans="1:52" ht="12.75">
      <c r="A91" s="1">
        <v>9340</v>
      </c>
      <c r="B91" s="36" t="s">
        <v>192</v>
      </c>
      <c r="C91" s="36">
        <v>41.85</v>
      </c>
      <c r="D91" s="36">
        <v>45.37</v>
      </c>
      <c r="E91" s="23"/>
      <c r="F91" s="23">
        <v>0.013588104167522541</v>
      </c>
      <c r="G91" s="23">
        <v>0.005039518133613807</v>
      </c>
      <c r="H91" s="23"/>
      <c r="I91" s="23">
        <v>0.07095636844424857</v>
      </c>
      <c r="J91" s="23"/>
      <c r="K91" s="36">
        <v>237.06126</v>
      </c>
      <c r="L91" s="36"/>
      <c r="M91" s="23">
        <v>0.12210966747412466</v>
      </c>
      <c r="N91" s="23">
        <v>0.016834170854271358</v>
      </c>
      <c r="O91" s="23">
        <v>0.07594381035996488</v>
      </c>
      <c r="P91" s="23">
        <v>0.153846153846154</v>
      </c>
      <c r="Q91" s="23"/>
      <c r="R91" s="23">
        <v>0.12185218708370629</v>
      </c>
      <c r="S91" s="36">
        <v>2805.521579216267</v>
      </c>
      <c r="T91" s="36"/>
      <c r="U91" s="36">
        <v>139.15</v>
      </c>
      <c r="V91" s="36"/>
      <c r="W91" s="23">
        <v>0.206</v>
      </c>
      <c r="X91" s="23">
        <v>0.0344</v>
      </c>
      <c r="Y91" s="23"/>
      <c r="Z91" s="23">
        <v>0.2720261662936822</v>
      </c>
      <c r="AA91" s="23">
        <v>0.13788551542061683</v>
      </c>
      <c r="AB91" s="23"/>
      <c r="AC91" s="23">
        <v>0.21728528853969115</v>
      </c>
      <c r="AD91" s="23">
        <v>0.23868870224871308</v>
      </c>
      <c r="AE91" s="23">
        <v>-0.021403413709021935</v>
      </c>
      <c r="AF91" s="23"/>
      <c r="AG91" s="23">
        <v>0.41018694120834465</v>
      </c>
      <c r="AH91" s="23">
        <v>0.156308851224105</v>
      </c>
      <c r="AJ91" s="23">
        <v>0.100736284983302</v>
      </c>
      <c r="AK91" s="23">
        <v>0.2826</v>
      </c>
      <c r="AL91" s="23">
        <v>0.1781</v>
      </c>
      <c r="AM91" s="23">
        <v>0.0493</v>
      </c>
      <c r="AN91" s="23">
        <v>0.275546356783017</v>
      </c>
      <c r="AO91" s="23">
        <v>0.2751</v>
      </c>
      <c r="AP91" s="23">
        <v>0.1322</v>
      </c>
      <c r="AQ91" s="81">
        <v>0.0029</v>
      </c>
      <c r="AR91" s="23"/>
      <c r="AS91" s="23">
        <v>0.126885836523306</v>
      </c>
      <c r="AT91" s="23"/>
      <c r="AU91" s="23">
        <v>0.5413608657793257</v>
      </c>
      <c r="AV91" s="23">
        <v>0.20238835676079114</v>
      </c>
      <c r="AW91" s="23"/>
      <c r="AX91" s="21"/>
      <c r="AZ91">
        <f t="shared" si="3"/>
        <v>0.22864293772205843</v>
      </c>
    </row>
    <row r="92" spans="1:52" ht="12.75">
      <c r="A92" s="1">
        <v>4992</v>
      </c>
      <c r="B92" s="36" t="s">
        <v>18</v>
      </c>
      <c r="C92" s="36">
        <v>1620.87</v>
      </c>
      <c r="D92" s="36">
        <v>1754.75</v>
      </c>
      <c r="E92" s="23"/>
      <c r="F92" s="23">
        <v>0.013281403947208448</v>
      </c>
      <c r="G92" s="23">
        <v>0.00532817625992954</v>
      </c>
      <c r="H92" s="23"/>
      <c r="I92" s="23">
        <v>0.05807683538531692</v>
      </c>
      <c r="J92" s="23"/>
      <c r="K92" s="36">
        <v>186.86095</v>
      </c>
      <c r="L92" s="36"/>
      <c r="M92" s="23">
        <v>0.1381270759669988</v>
      </c>
      <c r="N92" s="23">
        <v>0.02922898842760959</v>
      </c>
      <c r="O92" s="23">
        <v>0.3460659579000368</v>
      </c>
      <c r="P92" s="23">
        <v>0.0269323314618599</v>
      </c>
      <c r="Q92" s="23"/>
      <c r="R92" s="23">
        <v>0.11506799951728731</v>
      </c>
      <c r="S92" s="36">
        <v>3286.2764372755405</v>
      </c>
      <c r="T92" s="36"/>
      <c r="U92" s="36">
        <v>3876.38</v>
      </c>
      <c r="V92" s="36"/>
      <c r="W92" s="23">
        <v>0.2057</v>
      </c>
      <c r="X92" s="23">
        <v>0.0826</v>
      </c>
      <c r="Y92" s="23"/>
      <c r="Z92" s="23">
        <v>0.2513279134605408</v>
      </c>
      <c r="AA92" s="23">
        <v>0.10852704769549512</v>
      </c>
      <c r="AB92" s="23"/>
      <c r="AC92" s="23">
        <v>0.2182743991354535</v>
      </c>
      <c r="AD92" s="23">
        <v>0.08048021972317522</v>
      </c>
      <c r="AE92" s="23">
        <v>0.13779417941227828</v>
      </c>
      <c r="AF92" s="23"/>
      <c r="AG92" s="23">
        <v>0.12638329801843295</v>
      </c>
      <c r="AH92" s="23">
        <v>0.425753957725303</v>
      </c>
      <c r="AJ92" s="23">
        <v>0.114025737033724</v>
      </c>
      <c r="AK92" s="23">
        <v>0.6201</v>
      </c>
      <c r="AL92" s="23">
        <v>0.1525</v>
      </c>
      <c r="AM92" s="23">
        <v>0.0726</v>
      </c>
      <c r="AN92" s="23">
        <v>0.291920812717019</v>
      </c>
      <c r="AO92" s="23">
        <v>0.2607</v>
      </c>
      <c r="AP92" s="23">
        <v>0.2291</v>
      </c>
      <c r="AQ92" s="81">
        <v>0.0089</v>
      </c>
      <c r="AR92" s="23"/>
      <c r="AS92" s="23">
        <v>0.25945624886726</v>
      </c>
      <c r="AT92" s="23"/>
      <c r="AU92" s="23">
        <v>0.5978728759414267</v>
      </c>
      <c r="AV92" s="23">
        <v>0.14688514433595137</v>
      </c>
      <c r="AW92" s="23"/>
      <c r="AX92" s="21">
        <v>68.1</v>
      </c>
      <c r="AZ92">
        <f t="shared" si="3"/>
        <v>9.349617292111361</v>
      </c>
    </row>
    <row r="93" spans="1:52" ht="12.75">
      <c r="A93" s="1">
        <v>8280</v>
      </c>
      <c r="B93" s="36" t="s">
        <v>19</v>
      </c>
      <c r="C93" s="36">
        <v>1130.52</v>
      </c>
      <c r="D93" s="36">
        <v>1223.87</v>
      </c>
      <c r="E93" s="23"/>
      <c r="F93" s="23">
        <v>0.013262889853027371</v>
      </c>
      <c r="G93" s="23">
        <v>0.006104520808221547</v>
      </c>
      <c r="H93" s="23"/>
      <c r="I93" s="23">
        <v>0.06585916045508042</v>
      </c>
      <c r="J93" s="23"/>
      <c r="K93" s="36">
        <v>156.72672</v>
      </c>
      <c r="L93" s="36"/>
      <c r="M93" s="23">
        <v>0.11601174565391315</v>
      </c>
      <c r="N93" s="23">
        <v>0.047783507933370474</v>
      </c>
      <c r="O93" s="23">
        <v>0.3282284145607702</v>
      </c>
      <c r="P93" s="23">
        <v>0.0954456267451513</v>
      </c>
      <c r="Q93" s="23"/>
      <c r="R93" s="23">
        <v>0.10598680774789736</v>
      </c>
      <c r="S93" s="36">
        <v>3110.668985925943</v>
      </c>
      <c r="T93" s="36"/>
      <c r="U93" s="36">
        <v>2396</v>
      </c>
      <c r="V93" s="36"/>
      <c r="W93" s="23">
        <v>0.2046</v>
      </c>
      <c r="X93" s="23">
        <v>0.0299</v>
      </c>
      <c r="Y93" s="23"/>
      <c r="Z93" s="23">
        <v>0.2744783241008546</v>
      </c>
      <c r="AA93" s="23">
        <v>0.1594830035448438</v>
      </c>
      <c r="AB93" s="23"/>
      <c r="AC93" s="23">
        <v>0.22556227677853213</v>
      </c>
      <c r="AD93" s="23">
        <v>0.14972328582000707</v>
      </c>
      <c r="AE93" s="23">
        <v>0.07583899095852506</v>
      </c>
      <c r="AF93" s="23"/>
      <c r="AG93" s="23">
        <v>0.16790276392419318</v>
      </c>
      <c r="AH93" s="23">
        <v>0.13456348916928</v>
      </c>
      <c r="AJ93" s="23">
        <v>0.103512602037556</v>
      </c>
      <c r="AK93" s="23">
        <v>0.2214</v>
      </c>
      <c r="AL93" s="23">
        <v>0.1115</v>
      </c>
      <c r="AM93" s="23">
        <v>0.0969</v>
      </c>
      <c r="AN93" s="23">
        <v>0.258713596052082</v>
      </c>
      <c r="AO93" s="23">
        <v>0.1854</v>
      </c>
      <c r="AP93" s="23">
        <v>0.2169</v>
      </c>
      <c r="AQ93" s="81">
        <v>0.0067</v>
      </c>
      <c r="AR93" s="23"/>
      <c r="AS93" s="23">
        <v>0.246165186329085</v>
      </c>
      <c r="AT93" s="23"/>
      <c r="AU93" s="23">
        <v>0.5460058001581861</v>
      </c>
      <c r="AV93" s="23">
        <v>0.16457441846316087</v>
      </c>
      <c r="AW93" s="23"/>
      <c r="AX93" s="21">
        <v>61.3</v>
      </c>
      <c r="AZ93">
        <f t="shared" si="3"/>
        <v>7.471139881558105</v>
      </c>
    </row>
    <row r="94" spans="1:52" ht="12.75">
      <c r="A94" s="1">
        <v>7920</v>
      </c>
      <c r="B94" s="36" t="s">
        <v>98</v>
      </c>
      <c r="C94" s="36">
        <v>161.24</v>
      </c>
      <c r="D94" s="36">
        <v>174.46</v>
      </c>
      <c r="E94" s="23"/>
      <c r="F94" s="23">
        <v>0.01323957446883095</v>
      </c>
      <c r="G94" s="23">
        <v>0.007095016481162064</v>
      </c>
      <c r="H94" s="23"/>
      <c r="I94" s="23">
        <v>0.12763640531866116</v>
      </c>
      <c r="J94" s="23"/>
      <c r="K94" s="36">
        <v>181.60667</v>
      </c>
      <c r="L94" s="36"/>
      <c r="M94" s="23">
        <v>0.2605519628381454</v>
      </c>
      <c r="N94" s="23">
        <v>0.04903932304629168</v>
      </c>
      <c r="O94" s="23">
        <v>0.1527946948166193</v>
      </c>
      <c r="P94" s="23">
        <v>0.240748597558101</v>
      </c>
      <c r="Q94" s="23"/>
      <c r="R94" s="23">
        <v>0.09865570168475492</v>
      </c>
      <c r="S94" s="36">
        <v>2536.35382836805</v>
      </c>
      <c r="T94" s="36"/>
      <c r="U94" s="36">
        <v>325.72</v>
      </c>
      <c r="V94" s="36"/>
      <c r="W94" s="23">
        <v>0.224</v>
      </c>
      <c r="X94" s="23">
        <v>0.0076</v>
      </c>
      <c r="Y94" s="23"/>
      <c r="Z94" s="23">
        <v>0.20447706628420373</v>
      </c>
      <c r="AA94" s="23">
        <v>0.07670558190441444</v>
      </c>
      <c r="AB94" s="23"/>
      <c r="AC94" s="23">
        <v>0.15771387230964007</v>
      </c>
      <c r="AD94" s="23">
        <v>0.15668897329233739</v>
      </c>
      <c r="AE94" s="23">
        <v>0.0010248990173026828</v>
      </c>
      <c r="AF94" s="23"/>
      <c r="AG94" s="23">
        <v>0.5134141194911678</v>
      </c>
      <c r="AH94" s="23">
        <v>0.0378006872852234</v>
      </c>
      <c r="AJ94" s="23">
        <v>0.0989090730195432</v>
      </c>
      <c r="AK94" s="23">
        <v>0.0581</v>
      </c>
      <c r="AL94" s="23">
        <v>0.1182</v>
      </c>
      <c r="AM94" s="23">
        <v>0.0621</v>
      </c>
      <c r="AN94" s="23">
        <v>0.304036276445179</v>
      </c>
      <c r="AO94" s="23">
        <v>0.1601</v>
      </c>
      <c r="AP94" s="23">
        <v>0.2241</v>
      </c>
      <c r="AQ94" s="81">
        <v>0.0083</v>
      </c>
      <c r="AR94" s="23"/>
      <c r="AS94" s="23">
        <v>0.265909763626369</v>
      </c>
      <c r="AT94" s="23"/>
      <c r="AU94" s="23">
        <v>0.5805682289506429</v>
      </c>
      <c r="AV94" s="23">
        <v>0.21080464537536292</v>
      </c>
      <c r="AW94" s="23"/>
      <c r="AX94" s="21">
        <v>31.7</v>
      </c>
      <c r="AZ94">
        <f t="shared" si="3"/>
        <v>1.2377965753035338</v>
      </c>
    </row>
    <row r="95" spans="1:52" ht="12.75">
      <c r="A95" s="1">
        <v>3362</v>
      </c>
      <c r="B95" s="36" t="s">
        <v>20</v>
      </c>
      <c r="C95" s="36">
        <v>2198.87</v>
      </c>
      <c r="D95" s="36">
        <v>2376.95</v>
      </c>
      <c r="E95" s="23"/>
      <c r="F95" s="23">
        <v>0.013061556528091378</v>
      </c>
      <c r="G95" s="23">
        <v>0.00503695344158106</v>
      </c>
      <c r="H95" s="23"/>
      <c r="I95" s="23">
        <v>0.09687326456086026</v>
      </c>
      <c r="J95" s="23"/>
      <c r="K95" s="36">
        <v>202.92492000000001</v>
      </c>
      <c r="L95" s="36"/>
      <c r="M95" s="23">
        <v>0.15610336575976702</v>
      </c>
      <c r="N95" s="23">
        <v>0.04697663912500743</v>
      </c>
      <c r="O95" s="23">
        <v>0.29615532565343267</v>
      </c>
      <c r="P95" s="23">
        <v>0.115548121507816</v>
      </c>
      <c r="Q95" s="23"/>
      <c r="R95" s="23">
        <v>0.10381657549697736</v>
      </c>
      <c r="S95" s="36">
        <v>3696.0766122732375</v>
      </c>
      <c r="T95" s="36"/>
      <c r="U95" s="36">
        <v>4669.57</v>
      </c>
      <c r="V95" s="36"/>
      <c r="W95" s="23">
        <v>0.1726</v>
      </c>
      <c r="X95" s="23">
        <v>0.0499</v>
      </c>
      <c r="Y95" s="23"/>
      <c r="Z95" s="23">
        <v>0.20374044812391415</v>
      </c>
      <c r="AA95" s="23">
        <v>0.057194475826872884</v>
      </c>
      <c r="AB95" s="23"/>
      <c r="AC95" s="23">
        <v>0.1736885939855317</v>
      </c>
      <c r="AD95" s="23">
        <v>0.11828293743934253</v>
      </c>
      <c r="AE95" s="23">
        <v>0.05540565654618916</v>
      </c>
      <c r="AF95" s="23"/>
      <c r="AG95" s="23">
        <v>0.35577115010014937</v>
      </c>
      <c r="AH95" s="23">
        <v>0.185691231845078</v>
      </c>
      <c r="AJ95" s="23">
        <v>0.0884990914939798</v>
      </c>
      <c r="AK95" s="23">
        <v>0.4735</v>
      </c>
      <c r="AL95" s="23">
        <v>0.1367</v>
      </c>
      <c r="AM95" s="23">
        <v>0.032</v>
      </c>
      <c r="AN95" s="23">
        <v>0.313850886944432</v>
      </c>
      <c r="AO95" s="23">
        <v>0.2364</v>
      </c>
      <c r="AP95" s="23">
        <v>0.2651</v>
      </c>
      <c r="AQ95" s="81">
        <v>0.0101</v>
      </c>
      <c r="AR95" s="23"/>
      <c r="AS95" s="23">
        <v>0.249683361410671</v>
      </c>
      <c r="AT95" s="23"/>
      <c r="AU95" s="23">
        <v>0.5474638081555973</v>
      </c>
      <c r="AV95" s="23">
        <v>0.16041018058768164</v>
      </c>
      <c r="AW95" s="23"/>
      <c r="AX95" s="21">
        <v>51.8</v>
      </c>
      <c r="AZ95">
        <f t="shared" si="3"/>
        <v>11.9725864829661</v>
      </c>
    </row>
    <row r="96" spans="1:52" ht="12.75">
      <c r="A96" s="1">
        <v>6080</v>
      </c>
      <c r="B96" s="36" t="s">
        <v>99</v>
      </c>
      <c r="C96" s="36">
        <v>150.19</v>
      </c>
      <c r="D96" s="36">
        <v>162.27</v>
      </c>
      <c r="E96" s="23"/>
      <c r="F96" s="23">
        <v>0.012976887610872456</v>
      </c>
      <c r="G96" s="23">
        <v>0.0037592568540820714</v>
      </c>
      <c r="H96" s="23"/>
      <c r="I96" s="23">
        <v>0.052813212546989584</v>
      </c>
      <c r="J96" s="23"/>
      <c r="K96" s="36">
        <v>151.38219</v>
      </c>
      <c r="L96" s="36"/>
      <c r="M96" s="23">
        <v>0.19789052805735552</v>
      </c>
      <c r="N96" s="23">
        <v>0.05195286815181085</v>
      </c>
      <c r="O96" s="23">
        <v>0.13096744798258492</v>
      </c>
      <c r="P96" s="23">
        <v>0.167859984089101</v>
      </c>
      <c r="Q96" s="23"/>
      <c r="R96" s="23">
        <v>0.09891199777070828</v>
      </c>
      <c r="S96" s="36">
        <v>2399.2553288784</v>
      </c>
      <c r="T96" s="36"/>
      <c r="U96" s="36">
        <v>412.15</v>
      </c>
      <c r="V96" s="36"/>
      <c r="W96" s="23">
        <v>0.2554</v>
      </c>
      <c r="X96" s="23">
        <v>0.0242</v>
      </c>
      <c r="Y96" s="23"/>
      <c r="Z96" s="23">
        <v>0.35949443475928655</v>
      </c>
      <c r="AA96" s="23">
        <v>0.10471603312658097</v>
      </c>
      <c r="AB96" s="23"/>
      <c r="AC96" s="23">
        <v>0.3030713640469738</v>
      </c>
      <c r="AD96" s="23">
        <v>0.23170731707317074</v>
      </c>
      <c r="AE96" s="23">
        <v>0.07136404697380308</v>
      </c>
      <c r="AF96" s="23"/>
      <c r="AG96" s="23">
        <v>0.2378299708923015</v>
      </c>
      <c r="AH96" s="23">
        <v>0.0789036544850498</v>
      </c>
      <c r="AJ96" s="23">
        <v>0.0998783261916098</v>
      </c>
      <c r="AK96" s="23">
        <v>0.2202</v>
      </c>
      <c r="AL96" s="23">
        <v>0.1377</v>
      </c>
      <c r="AM96" s="23">
        <v>0.0536</v>
      </c>
      <c r="AN96" s="23">
        <v>0.287684427870233</v>
      </c>
      <c r="AO96" s="23">
        <v>0.1696</v>
      </c>
      <c r="AP96" s="23">
        <v>0.2153</v>
      </c>
      <c r="AQ96" s="81">
        <v>0.0076</v>
      </c>
      <c r="AR96" s="23"/>
      <c r="AS96" s="23">
        <v>0.225306984238698</v>
      </c>
      <c r="AT96" s="23"/>
      <c r="AU96" s="23">
        <v>0.4941705870321129</v>
      </c>
      <c r="AV96" s="23">
        <v>0.11986091225199427</v>
      </c>
      <c r="AW96" s="23"/>
      <c r="AX96" s="21">
        <v>52</v>
      </c>
      <c r="AZ96">
        <f t="shared" si="3"/>
        <v>0.6100146097118978</v>
      </c>
    </row>
    <row r="97" spans="1:52" ht="12.75">
      <c r="A97" s="1">
        <v>640</v>
      </c>
      <c r="B97" s="36" t="s">
        <v>21</v>
      </c>
      <c r="C97" s="36">
        <v>664.91</v>
      </c>
      <c r="D97" s="36">
        <v>718.2</v>
      </c>
      <c r="E97" s="23"/>
      <c r="F97" s="23">
        <v>0.012946409621879873</v>
      </c>
      <c r="G97" s="23">
        <v>0.006214121713969067</v>
      </c>
      <c r="H97" s="23"/>
      <c r="I97" s="23">
        <v>0.11534820260072953</v>
      </c>
      <c r="J97" s="23"/>
      <c r="K97" s="36">
        <v>188.4518</v>
      </c>
      <c r="L97" s="36"/>
      <c r="M97" s="23">
        <v>0.33942912694769256</v>
      </c>
      <c r="N97" s="23">
        <v>0.09952693008647098</v>
      </c>
      <c r="O97" s="23">
        <v>0.3738068336774847</v>
      </c>
      <c r="P97" s="23">
        <v>0.121015342270248</v>
      </c>
      <c r="Q97" s="23"/>
      <c r="R97" s="23">
        <v>0.11489435719428563</v>
      </c>
      <c r="S97" s="36">
        <v>3701.097851587081</v>
      </c>
      <c r="T97" s="36"/>
      <c r="U97" s="36">
        <v>1249.76</v>
      </c>
      <c r="V97" s="36"/>
      <c r="W97" s="23">
        <v>0.2866</v>
      </c>
      <c r="X97" s="23">
        <v>0.0447</v>
      </c>
      <c r="Y97" s="23"/>
      <c r="Z97" s="23">
        <v>0.3418074079612685</v>
      </c>
      <c r="AA97" s="23">
        <v>0.12653507792613763</v>
      </c>
      <c r="AB97" s="23"/>
      <c r="AC97" s="23">
        <v>0.24509479180874072</v>
      </c>
      <c r="AD97" s="23">
        <v>0.14710753463359508</v>
      </c>
      <c r="AE97" s="23">
        <v>0.09798725717514564</v>
      </c>
      <c r="AF97" s="23"/>
      <c r="AG97" s="23">
        <v>0.40790678643103484</v>
      </c>
      <c r="AH97" s="23">
        <v>0.124643809173637</v>
      </c>
      <c r="AJ97" s="23">
        <v>0.0914691821196212</v>
      </c>
      <c r="AK97" s="23">
        <v>0.3588</v>
      </c>
      <c r="AL97" s="23">
        <v>0.1107</v>
      </c>
      <c r="AM97" s="23">
        <v>0.0325</v>
      </c>
      <c r="AN97" s="23">
        <v>0.370231795948512</v>
      </c>
      <c r="AO97" s="23">
        <v>0.1521</v>
      </c>
      <c r="AP97" s="23">
        <v>0.3669</v>
      </c>
      <c r="AQ97" s="81">
        <v>0.0176</v>
      </c>
      <c r="AR97" s="23"/>
      <c r="AS97" s="23">
        <v>0.408416371265619</v>
      </c>
      <c r="AT97" s="23"/>
      <c r="AU97" s="23">
        <v>0.585485103132162</v>
      </c>
      <c r="AV97" s="23">
        <v>0.23067651302945422</v>
      </c>
      <c r="AW97" s="23"/>
      <c r="AX97" s="21">
        <v>50.2</v>
      </c>
      <c r="AZ97">
        <f t="shared" si="3"/>
        <v>4.462982214972585</v>
      </c>
    </row>
    <row r="98" spans="1:52" ht="12.75">
      <c r="A98" s="1">
        <v>4940</v>
      </c>
      <c r="B98" s="36" t="s">
        <v>193</v>
      </c>
      <c r="C98" s="36">
        <v>64.61</v>
      </c>
      <c r="D98" s="36">
        <v>69.78</v>
      </c>
      <c r="E98" s="23"/>
      <c r="F98" s="23">
        <v>0.012839768150725073</v>
      </c>
      <c r="G98" s="23">
        <v>0.007696149248513251</v>
      </c>
      <c r="H98" s="23"/>
      <c r="I98" s="23">
        <v>0.145089605734767</v>
      </c>
      <c r="J98" s="23"/>
      <c r="K98" s="36">
        <v>214.10210999999998</v>
      </c>
      <c r="L98" s="36"/>
      <c r="M98" s="23">
        <v>0.17057010785824356</v>
      </c>
      <c r="N98" s="23">
        <v>0.0313021660095243</v>
      </c>
      <c r="O98" s="23">
        <v>0.03713397677081629</v>
      </c>
      <c r="P98" s="23">
        <v>0.115518927224473</v>
      </c>
      <c r="Q98" s="23"/>
      <c r="R98" s="23">
        <v>0.11818836415785444</v>
      </c>
      <c r="S98" s="36">
        <v>2401.975613551097</v>
      </c>
      <c r="T98" s="36"/>
      <c r="U98" s="36">
        <v>210.55</v>
      </c>
      <c r="V98" s="36"/>
      <c r="W98" s="23">
        <v>0.1971</v>
      </c>
      <c r="X98" s="23">
        <v>0.033</v>
      </c>
      <c r="Y98" s="23"/>
      <c r="Z98" s="23">
        <v>0.2538452774296457</v>
      </c>
      <c r="AA98" s="23">
        <v>0.09528611041088984</v>
      </c>
      <c r="AB98" s="23"/>
      <c r="AC98" s="23">
        <v>0.18332200317244504</v>
      </c>
      <c r="AD98" s="23">
        <v>0.26897801948787675</v>
      </c>
      <c r="AE98" s="23">
        <v>-0.08565601631543171</v>
      </c>
      <c r="AF98" s="23"/>
      <c r="AG98" s="23">
        <v>0.5640154090188081</v>
      </c>
      <c r="AH98" s="23">
        <v>0.14721723518851</v>
      </c>
      <c r="AJ98" s="23">
        <v>0.0725694029553511</v>
      </c>
      <c r="AK98" s="23">
        <v>0.5297</v>
      </c>
      <c r="AL98" s="23">
        <v>0.2166</v>
      </c>
      <c r="AM98" s="23">
        <v>0.0396</v>
      </c>
      <c r="AN98" s="23">
        <v>0.28121527019197</v>
      </c>
      <c r="AO98" s="23">
        <v>0.3619</v>
      </c>
      <c r="AP98" s="23">
        <v>0.1105</v>
      </c>
      <c r="AQ98" s="81">
        <v>0.0025</v>
      </c>
      <c r="AR98" s="23"/>
      <c r="AS98" s="23">
        <v>0.0845030483482206</v>
      </c>
      <c r="AT98" s="23"/>
      <c r="AU98" s="23">
        <v>0.5220102714600147</v>
      </c>
      <c r="AV98" s="23">
        <v>0.1549523110785033</v>
      </c>
      <c r="AW98" s="23"/>
      <c r="AX98" s="21"/>
      <c r="AZ98">
        <f t="shared" si="3"/>
        <v>0.5370372945612547</v>
      </c>
    </row>
    <row r="99" spans="1:52" ht="12.75">
      <c r="A99" s="1">
        <v>1740</v>
      </c>
      <c r="B99" s="36" t="s">
        <v>194</v>
      </c>
      <c r="C99" s="36">
        <v>75.76</v>
      </c>
      <c r="D99" s="36">
        <v>81.77</v>
      </c>
      <c r="E99" s="23"/>
      <c r="F99" s="23">
        <v>0.012804615821099485</v>
      </c>
      <c r="G99" s="23">
        <v>0.004111624491642818</v>
      </c>
      <c r="H99" s="23"/>
      <c r="I99" s="23">
        <v>0.06848477436712731</v>
      </c>
      <c r="J99" s="23"/>
      <c r="K99" s="36">
        <v>165.50011999999998</v>
      </c>
      <c r="L99" s="36"/>
      <c r="M99" s="23">
        <v>0.2679642058165548</v>
      </c>
      <c r="N99" s="23">
        <v>0.0655513065646909</v>
      </c>
      <c r="O99" s="23">
        <v>0.10926105979581915</v>
      </c>
      <c r="P99" s="23">
        <v>0.17114725080208</v>
      </c>
      <c r="Q99" s="23"/>
      <c r="R99" s="23">
        <v>0.10491931495909863</v>
      </c>
      <c r="S99" s="36">
        <v>2859.1936102641903</v>
      </c>
      <c r="T99" s="36"/>
      <c r="U99" s="36">
        <v>135.45</v>
      </c>
      <c r="V99" s="36"/>
      <c r="W99" s="23">
        <v>0.3241</v>
      </c>
      <c r="X99" s="23">
        <v>0.0227</v>
      </c>
      <c r="Y99" s="23"/>
      <c r="Z99" s="23">
        <v>0.2942479977207256</v>
      </c>
      <c r="AA99" s="23">
        <v>0.0955798401565813</v>
      </c>
      <c r="AB99" s="23"/>
      <c r="AC99" s="23">
        <v>0.20246668322158762</v>
      </c>
      <c r="AD99" s="23">
        <v>0.1963413624699942</v>
      </c>
      <c r="AE99" s="23">
        <v>0.006125320751593416</v>
      </c>
      <c r="AF99" s="23"/>
      <c r="AG99" s="23">
        <v>0.402036255276881</v>
      </c>
      <c r="AH99" s="23">
        <v>0.0938314509122502</v>
      </c>
      <c r="AJ99" s="23">
        <v>0.0769958069555208</v>
      </c>
      <c r="AK99" s="23">
        <v>0.1244</v>
      </c>
      <c r="AL99" s="23">
        <v>0.1452</v>
      </c>
      <c r="AM99" s="23">
        <v>0.043</v>
      </c>
      <c r="AN99" s="23">
        <v>0.367984703294107</v>
      </c>
      <c r="AO99" s="23">
        <v>0.1081</v>
      </c>
      <c r="AP99" s="23">
        <v>0.4173</v>
      </c>
      <c r="AQ99" s="81">
        <v>0.0432</v>
      </c>
      <c r="AR99" s="23"/>
      <c r="AS99" s="23">
        <v>0.475295558381612</v>
      </c>
      <c r="AT99" s="23"/>
      <c r="AU99" s="23">
        <v>0.7513436437424591</v>
      </c>
      <c r="AV99" s="23">
        <v>0.43731490621915103</v>
      </c>
      <c r="AW99" s="23"/>
      <c r="AX99" s="21">
        <v>27.8</v>
      </c>
      <c r="AZ99">
        <f t="shared" si="3"/>
        <v>0.3362075346816332</v>
      </c>
    </row>
    <row r="100" spans="1:52" ht="12.75">
      <c r="A100" s="1">
        <v>500</v>
      </c>
      <c r="B100" s="36" t="s">
        <v>195</v>
      </c>
      <c r="C100" s="36">
        <v>71.53</v>
      </c>
      <c r="D100" s="36">
        <v>77.07</v>
      </c>
      <c r="E100" s="23"/>
      <c r="F100" s="23">
        <v>0.012532363634302879</v>
      </c>
      <c r="G100" s="23">
        <v>0.0077003378512752185</v>
      </c>
      <c r="H100" s="23"/>
      <c r="I100" s="23">
        <v>0.1446549039958485</v>
      </c>
      <c r="J100" s="23"/>
      <c r="K100" s="36">
        <v>177.86001000000002</v>
      </c>
      <c r="L100" s="36"/>
      <c r="M100" s="23">
        <v>0.22005494505494494</v>
      </c>
      <c r="N100" s="23">
        <v>0.062320386968274286</v>
      </c>
      <c r="O100" s="23">
        <v>0.32085378381463303</v>
      </c>
      <c r="P100" s="23">
        <v>0.359991283504031</v>
      </c>
      <c r="Q100" s="23"/>
      <c r="R100" s="23">
        <v>0.10996309155227318</v>
      </c>
      <c r="S100" s="36">
        <v>2598.835707563031</v>
      </c>
      <c r="T100" s="36"/>
      <c r="U100" s="36">
        <v>153.44</v>
      </c>
      <c r="V100" s="36"/>
      <c r="W100" s="23">
        <v>0.3532</v>
      </c>
      <c r="X100" s="23">
        <v>0.0343</v>
      </c>
      <c r="Y100" s="23"/>
      <c r="Z100" s="23">
        <v>0.3264366459077359</v>
      </c>
      <c r="AA100" s="23">
        <v>0.05571593533487298</v>
      </c>
      <c r="AB100" s="23"/>
      <c r="AC100" s="23">
        <v>0.2076783555018138</v>
      </c>
      <c r="AD100" s="23">
        <v>0.2577589681580008</v>
      </c>
      <c r="AE100" s="23">
        <v>-0.05008061265618702</v>
      </c>
      <c r="AF100" s="23"/>
      <c r="AG100" s="23">
        <v>0.357416364369206</v>
      </c>
      <c r="AH100" s="23">
        <v>0.0937718684394682</v>
      </c>
      <c r="AJ100" s="23">
        <v>0.0806842365916666</v>
      </c>
      <c r="AK100" s="23">
        <v>0.2675</v>
      </c>
      <c r="AL100" s="23">
        <v>0.2142</v>
      </c>
      <c r="AM100" s="23">
        <v>0.0391</v>
      </c>
      <c r="AN100" s="23">
        <v>0.392058340502072</v>
      </c>
      <c r="AO100" s="23">
        <v>0.199</v>
      </c>
      <c r="AP100" s="23">
        <v>0.3408</v>
      </c>
      <c r="AQ100" s="81">
        <v>0.0443</v>
      </c>
      <c r="AR100" s="23"/>
      <c r="AS100" s="23">
        <v>0.413901918976546</v>
      </c>
      <c r="AT100" s="23"/>
      <c r="AU100" s="23">
        <v>0.6392008746645462</v>
      </c>
      <c r="AV100" s="23">
        <v>0.3301858662160819</v>
      </c>
      <c r="AW100" s="23"/>
      <c r="AX100" s="21">
        <v>42.2</v>
      </c>
      <c r="AZ100">
        <f t="shared" si="3"/>
        <v>0.5934650381977811</v>
      </c>
    </row>
    <row r="101" spans="1:52" ht="12.75">
      <c r="A101" s="1">
        <v>4420</v>
      </c>
      <c r="B101" s="36" t="s">
        <v>196</v>
      </c>
      <c r="C101" s="36">
        <v>91.54</v>
      </c>
      <c r="D101" s="36">
        <v>98.6</v>
      </c>
      <c r="E101" s="23"/>
      <c r="F101" s="23">
        <v>0.012476631959914553</v>
      </c>
      <c r="G101" s="23">
        <v>0.007120376455776123</v>
      </c>
      <c r="H101" s="23"/>
      <c r="I101" s="23">
        <v>0.1721934895041071</v>
      </c>
      <c r="J101" s="23"/>
      <c r="K101" s="36">
        <v>180.63372</v>
      </c>
      <c r="L101" s="36"/>
      <c r="M101" s="23">
        <v>0.08006415001233647</v>
      </c>
      <c r="N101" s="23">
        <v>0.01122353289571097</v>
      </c>
      <c r="O101" s="23">
        <v>0.3043095866314864</v>
      </c>
      <c r="P101" s="23">
        <v>0.291063331870704</v>
      </c>
      <c r="Q101" s="23"/>
      <c r="R101" s="23">
        <v>0.10483532031941167</v>
      </c>
      <c r="S101" s="36">
        <v>2661.2122763657017</v>
      </c>
      <c r="T101" s="36"/>
      <c r="U101" s="36">
        <v>208.78</v>
      </c>
      <c r="V101" s="36"/>
      <c r="W101" s="23">
        <v>0.1743</v>
      </c>
      <c r="X101" s="23">
        <v>0.0129</v>
      </c>
      <c r="Y101" s="23"/>
      <c r="Z101" s="23">
        <v>0.17767300380228138</v>
      </c>
      <c r="AA101" s="23">
        <v>0.06758508914100486</v>
      </c>
      <c r="AB101" s="23"/>
      <c r="AC101" s="23">
        <v>0.15204929779306392</v>
      </c>
      <c r="AD101" s="23">
        <v>0.16580682143880768</v>
      </c>
      <c r="AE101" s="23">
        <v>-0.013757523645743758</v>
      </c>
      <c r="AF101" s="23"/>
      <c r="AG101" s="23">
        <v>0.6203783319002579</v>
      </c>
      <c r="AH101" s="23">
        <v>0.047808764940239</v>
      </c>
      <c r="AJ101" s="23">
        <v>0.0988910965822686</v>
      </c>
      <c r="AK101" s="23">
        <v>0.2786</v>
      </c>
      <c r="AL101" s="23">
        <v>0.1552</v>
      </c>
      <c r="AM101" s="23">
        <v>0.0619</v>
      </c>
      <c r="AN101" s="23">
        <v>0.260681099722196</v>
      </c>
      <c r="AO101" s="23">
        <v>0.2163</v>
      </c>
      <c r="AP101" s="23">
        <v>0.1682</v>
      </c>
      <c r="AQ101" s="81">
        <v>0.0049</v>
      </c>
      <c r="AR101" s="23"/>
      <c r="AS101" s="23">
        <v>0.19893713025168</v>
      </c>
      <c r="AT101" s="23"/>
      <c r="AU101" s="23">
        <v>0.5155837730870713</v>
      </c>
      <c r="AV101" s="23">
        <v>0.164660290237467</v>
      </c>
      <c r="AW101" s="23"/>
      <c r="AX101" s="21"/>
      <c r="AZ101">
        <f t="shared" si="3"/>
        <v>0.7020691185395257</v>
      </c>
    </row>
    <row r="102" spans="1:52" ht="12.75">
      <c r="A102" s="1">
        <v>7160</v>
      </c>
      <c r="B102" s="36" t="s">
        <v>22</v>
      </c>
      <c r="C102" s="36">
        <v>702.12</v>
      </c>
      <c r="D102" s="36">
        <v>756.08</v>
      </c>
      <c r="E102" s="23"/>
      <c r="F102" s="23">
        <v>0.012437019235389535</v>
      </c>
      <c r="G102" s="23">
        <v>0.005889449788448964</v>
      </c>
      <c r="H102" s="23"/>
      <c r="I102" s="23">
        <v>0.10508219051271539</v>
      </c>
      <c r="J102" s="23"/>
      <c r="K102" s="36">
        <v>205.11354999999998</v>
      </c>
      <c r="L102" s="36"/>
      <c r="M102" s="23">
        <v>0.22801304687710577</v>
      </c>
      <c r="N102" s="23">
        <v>0.05045484819441511</v>
      </c>
      <c r="O102" s="23">
        <v>0.19602698047296319</v>
      </c>
      <c r="P102" s="23">
        <v>0.0524636653668912</v>
      </c>
      <c r="Q102" s="23"/>
      <c r="R102" s="23">
        <v>0.12619530549213853</v>
      </c>
      <c r="S102" s="36">
        <v>3485.017152013814</v>
      </c>
      <c r="T102" s="36"/>
      <c r="U102" s="36">
        <v>1333.91</v>
      </c>
      <c r="V102" s="36"/>
      <c r="W102" s="23">
        <v>0.1704</v>
      </c>
      <c r="X102" s="23">
        <v>0.0353</v>
      </c>
      <c r="Y102" s="23"/>
      <c r="Z102" s="23">
        <v>0.22276453929301976</v>
      </c>
      <c r="AA102" s="23">
        <v>0.05423509809922133</v>
      </c>
      <c r="AB102" s="23"/>
      <c r="AC102" s="23">
        <v>0.15377264417483796</v>
      </c>
      <c r="AD102" s="23">
        <v>0.145850645393607</v>
      </c>
      <c r="AE102" s="23">
        <v>0.007921998781230954</v>
      </c>
      <c r="AF102" s="23"/>
      <c r="AG102" s="23">
        <v>0.4283003711705723</v>
      </c>
      <c r="AH102" s="23">
        <v>0.0908831502354116</v>
      </c>
      <c r="AJ102" s="23">
        <v>0.086246960364386</v>
      </c>
      <c r="AK102" s="23">
        <v>0.1509</v>
      </c>
      <c r="AL102" s="23">
        <v>0.0766</v>
      </c>
      <c r="AM102" s="23">
        <v>0.0387</v>
      </c>
      <c r="AN102" s="23">
        <v>0.319678779891357</v>
      </c>
      <c r="AO102" s="23">
        <v>0.1252</v>
      </c>
      <c r="AP102" s="23">
        <v>0.2653</v>
      </c>
      <c r="AQ102" s="81">
        <v>0.0107</v>
      </c>
      <c r="AR102" s="23"/>
      <c r="AS102" s="23">
        <v>0.252022801592555</v>
      </c>
      <c r="AT102" s="23"/>
      <c r="AU102" s="23">
        <v>0.4892920353982301</v>
      </c>
      <c r="AV102" s="23">
        <v>0.10265486725663717</v>
      </c>
      <c r="AW102" s="23"/>
      <c r="AX102" s="21">
        <v>29.2</v>
      </c>
      <c r="AZ102">
        <f t="shared" si="3"/>
        <v>4.452895196050493</v>
      </c>
    </row>
    <row r="103" spans="1:52" ht="12.75">
      <c r="A103" s="1">
        <v>8872</v>
      </c>
      <c r="B103" s="36" t="s">
        <v>23</v>
      </c>
      <c r="C103" s="36">
        <v>3943.27</v>
      </c>
      <c r="D103" s="36">
        <v>4236.54</v>
      </c>
      <c r="E103" s="23"/>
      <c r="F103" s="23">
        <v>0.01198883386351457</v>
      </c>
      <c r="G103" s="23">
        <v>0.00346905362923966</v>
      </c>
      <c r="H103" s="23"/>
      <c r="I103" s="23">
        <v>0.04413584036113288</v>
      </c>
      <c r="J103" s="23"/>
      <c r="K103" s="36">
        <v>172.47974</v>
      </c>
      <c r="L103" s="36"/>
      <c r="M103" s="23">
        <v>0.1438327953008911</v>
      </c>
      <c r="N103" s="23">
        <v>0.04747404549596736</v>
      </c>
      <c r="O103" s="23">
        <v>0.21760377162170405</v>
      </c>
      <c r="P103" s="23">
        <v>0.130105818054963</v>
      </c>
      <c r="Q103" s="23"/>
      <c r="R103" s="23">
        <v>0.11583741241978544</v>
      </c>
      <c r="S103" s="36">
        <v>4390.556212452476</v>
      </c>
      <c r="T103" s="36"/>
      <c r="U103" s="36">
        <v>7608.07</v>
      </c>
      <c r="V103" s="36"/>
      <c r="W103" s="23">
        <v>0.1679</v>
      </c>
      <c r="X103" s="23">
        <v>0.0423</v>
      </c>
      <c r="Y103" s="23"/>
      <c r="Z103" s="23">
        <v>0.22984967494741226</v>
      </c>
      <c r="AA103" s="23">
        <v>0.04336157049856455</v>
      </c>
      <c r="AB103" s="23"/>
      <c r="AC103" s="23">
        <v>0.17158166843444442</v>
      </c>
      <c r="AD103" s="23">
        <v>0.12438490027994645</v>
      </c>
      <c r="AE103" s="23">
        <v>0.04719676815449797</v>
      </c>
      <c r="AF103" s="23"/>
      <c r="AG103" s="23">
        <v>0.17948160641732305</v>
      </c>
      <c r="AH103" s="23">
        <v>0.174167576765804</v>
      </c>
      <c r="AJ103" s="23">
        <v>0.0807318343030222</v>
      </c>
      <c r="AK103" s="23">
        <v>0.3477</v>
      </c>
      <c r="AL103" s="23">
        <v>0.0826</v>
      </c>
      <c r="AM103" s="23">
        <v>0.0462</v>
      </c>
      <c r="AN103" s="23">
        <v>0.304874560828173</v>
      </c>
      <c r="AO103" s="23">
        <v>0.1507</v>
      </c>
      <c r="AP103" s="23">
        <v>0.371</v>
      </c>
      <c r="AQ103" s="81">
        <v>0.0207</v>
      </c>
      <c r="AR103" s="23"/>
      <c r="AS103" s="23">
        <v>0.411563417532429</v>
      </c>
      <c r="AT103" s="23"/>
      <c r="AU103" s="23">
        <v>0.5965265103518826</v>
      </c>
      <c r="AV103" s="23">
        <v>0.12185403903607175</v>
      </c>
      <c r="AW103" s="23"/>
      <c r="AX103" s="21">
        <v>34.9</v>
      </c>
      <c r="AZ103">
        <f t="shared" si="3"/>
        <v>14.69678446241899</v>
      </c>
    </row>
    <row r="104" spans="1:52" ht="12.75">
      <c r="A104" s="1">
        <v>5170</v>
      </c>
      <c r="B104" s="36" t="s">
        <v>100</v>
      </c>
      <c r="C104" s="36">
        <v>162.67</v>
      </c>
      <c r="D104" s="36">
        <v>174.43</v>
      </c>
      <c r="E104" s="23"/>
      <c r="F104" s="23">
        <v>0.011904147608145399</v>
      </c>
      <c r="G104" s="23">
        <v>0.005381258766092856</v>
      </c>
      <c r="H104" s="23"/>
      <c r="I104" s="23">
        <v>0.1327301878149336</v>
      </c>
      <c r="J104" s="23"/>
      <c r="K104" s="36">
        <v>220.07292999999999</v>
      </c>
      <c r="L104" s="36"/>
      <c r="M104" s="23">
        <v>0.14221767780049976</v>
      </c>
      <c r="N104" s="23">
        <v>0.02756250913876298</v>
      </c>
      <c r="O104" s="23">
        <v>0.03580901856763926</v>
      </c>
      <c r="P104" s="23">
        <v>0.0779266885595101</v>
      </c>
      <c r="Q104" s="23"/>
      <c r="R104" s="23">
        <v>0.125930966378942</v>
      </c>
      <c r="S104" s="36">
        <v>2955.1714388610185</v>
      </c>
      <c r="T104" s="36"/>
      <c r="U104" s="36">
        <v>447</v>
      </c>
      <c r="V104" s="36"/>
      <c r="W104" s="23">
        <v>0.1807</v>
      </c>
      <c r="X104" s="23">
        <v>0.0267</v>
      </c>
      <c r="Y104" s="23"/>
      <c r="Z104" s="23">
        <v>0.25524733786085063</v>
      </c>
      <c r="AA104" s="23">
        <v>0.086181092541781</v>
      </c>
      <c r="AB104" s="23"/>
      <c r="AC104" s="23">
        <v>0.14659163758102428</v>
      </c>
      <c r="AD104" s="23">
        <v>0.14766008974998218</v>
      </c>
      <c r="AE104" s="23">
        <v>-0.0010684521689579007</v>
      </c>
      <c r="AF104" s="23"/>
      <c r="AG104" s="23">
        <v>0.5493981052781537</v>
      </c>
      <c r="AH104" s="23">
        <v>0.146135265700483</v>
      </c>
      <c r="AJ104" s="23">
        <v>0.0919014730852187</v>
      </c>
      <c r="AK104" s="23">
        <v>0.3903</v>
      </c>
      <c r="AL104" s="23">
        <v>0.1598</v>
      </c>
      <c r="AM104" s="23">
        <v>0.0497</v>
      </c>
      <c r="AN104" s="23">
        <v>0.281183095188558</v>
      </c>
      <c r="AO104" s="23">
        <v>0.2964</v>
      </c>
      <c r="AP104" s="23">
        <v>0.1405</v>
      </c>
      <c r="AQ104" s="81">
        <v>0.0042</v>
      </c>
      <c r="AR104" s="23"/>
      <c r="AS104" s="23">
        <v>0.128264333799473</v>
      </c>
      <c r="AT104" s="23"/>
      <c r="AU104" s="23">
        <v>0.5403852408658885</v>
      </c>
      <c r="AV104" s="23">
        <v>0.14704925734523508</v>
      </c>
      <c r="AW104" s="23"/>
      <c r="AX104" s="21"/>
      <c r="AZ104">
        <f t="shared" si="3"/>
        <v>0.9386529665695769</v>
      </c>
    </row>
    <row r="105" spans="1:52" ht="12.75">
      <c r="A105" s="1">
        <v>3560</v>
      </c>
      <c r="B105" s="36" t="s">
        <v>101</v>
      </c>
      <c r="C105" s="36">
        <v>210.24</v>
      </c>
      <c r="D105" s="36">
        <v>225.54</v>
      </c>
      <c r="E105" s="23"/>
      <c r="F105" s="23">
        <v>0.011746862737322505</v>
      </c>
      <c r="G105" s="23">
        <v>0.0031630522696664</v>
      </c>
      <c r="H105" s="23"/>
      <c r="I105" s="23">
        <v>0.08022172949002217</v>
      </c>
      <c r="J105" s="23"/>
      <c r="K105" s="36">
        <v>164.34284</v>
      </c>
      <c r="L105" s="36"/>
      <c r="M105" s="23">
        <v>0.14196340743655322</v>
      </c>
      <c r="N105" s="23">
        <v>0.0446026125651945</v>
      </c>
      <c r="O105" s="23">
        <v>0.22936222710937082</v>
      </c>
      <c r="P105" s="23">
        <v>0.266377568204783</v>
      </c>
      <c r="Q105" s="23"/>
      <c r="R105" s="23">
        <v>0.11787590116757553</v>
      </c>
      <c r="S105" s="36">
        <v>3226.89648633323</v>
      </c>
      <c r="T105" s="36"/>
      <c r="U105" s="36">
        <v>440.8</v>
      </c>
      <c r="V105" s="36"/>
      <c r="W105" s="23">
        <v>0.1495</v>
      </c>
      <c r="X105" s="23">
        <v>0.0096</v>
      </c>
      <c r="Y105" s="23"/>
      <c r="Z105" s="23">
        <v>0.14172854172854174</v>
      </c>
      <c r="AA105" s="23">
        <v>0.04652270562083201</v>
      </c>
      <c r="AB105" s="23"/>
      <c r="AC105" s="23">
        <v>0.11326618088298328</v>
      </c>
      <c r="AD105" s="23">
        <v>0.10419345620802972</v>
      </c>
      <c r="AE105" s="23">
        <v>0.009072724674953556</v>
      </c>
      <c r="AF105" s="23"/>
      <c r="AG105" s="23">
        <v>0.6690241463066152</v>
      </c>
      <c r="AH105" s="23">
        <v>0.0267277586865216</v>
      </c>
      <c r="AJ105" s="23">
        <v>0.0898810201666609</v>
      </c>
      <c r="AK105" s="23">
        <v>0.4728</v>
      </c>
      <c r="AL105" s="23">
        <v>0.1621</v>
      </c>
      <c r="AM105" s="23">
        <v>0.046</v>
      </c>
      <c r="AN105" s="23">
        <v>0.301321911701652</v>
      </c>
      <c r="AO105" s="23">
        <v>0.1877</v>
      </c>
      <c r="AP105" s="23">
        <v>0.281</v>
      </c>
      <c r="AQ105" s="81">
        <v>0.0091</v>
      </c>
      <c r="AR105" s="23"/>
      <c r="AS105" s="23">
        <v>0.324728659430918</v>
      </c>
      <c r="AT105" s="23"/>
      <c r="AU105" s="23">
        <v>0.5477340947360715</v>
      </c>
      <c r="AV105" s="23">
        <v>0.11970129584889085</v>
      </c>
      <c r="AW105" s="23"/>
      <c r="AX105" s="21">
        <v>45</v>
      </c>
      <c r="AZ105">
        <f t="shared" si="3"/>
        <v>0.7133948089005598</v>
      </c>
    </row>
    <row r="106" spans="1:52" ht="12.75">
      <c r="A106" s="1">
        <v>4472</v>
      </c>
      <c r="B106" s="36" t="s">
        <v>24</v>
      </c>
      <c r="C106" s="36">
        <v>6793.72</v>
      </c>
      <c r="D106" s="36">
        <v>7282.28</v>
      </c>
      <c r="E106" s="23"/>
      <c r="F106" s="23">
        <v>0.011641464488060471</v>
      </c>
      <c r="G106" s="23">
        <v>0.006392382201045432</v>
      </c>
      <c r="H106" s="23"/>
      <c r="I106" s="23">
        <v>0.13664539127855563</v>
      </c>
      <c r="J106" s="23"/>
      <c r="K106" s="36">
        <v>321.26057000000003</v>
      </c>
      <c r="L106" s="36"/>
      <c r="M106" s="23">
        <v>0.07275135223981555</v>
      </c>
      <c r="N106" s="23">
        <v>0.01632094117095085</v>
      </c>
      <c r="O106" s="23">
        <v>0.22205453144401724</v>
      </c>
      <c r="P106" s="23">
        <v>0.0443270049065445</v>
      </c>
      <c r="Q106" s="23"/>
      <c r="R106" s="23">
        <v>0.12029105001082001</v>
      </c>
      <c r="S106" s="36">
        <v>3672.5031897605163</v>
      </c>
      <c r="T106" s="36"/>
      <c r="U106" s="36">
        <v>16373.65</v>
      </c>
      <c r="V106" s="36"/>
      <c r="W106" s="23">
        <v>0.1534</v>
      </c>
      <c r="X106" s="23">
        <v>0.0463</v>
      </c>
      <c r="Y106" s="23"/>
      <c r="Z106" s="23">
        <v>0.1501987782166553</v>
      </c>
      <c r="AA106" s="23">
        <v>0.05797208520580552</v>
      </c>
      <c r="AB106" s="23"/>
      <c r="AC106" s="23">
        <v>0.11628149121140903</v>
      </c>
      <c r="AD106" s="23">
        <v>0.1116440534844286</v>
      </c>
      <c r="AE106" s="23">
        <v>0.0046374377269804284</v>
      </c>
      <c r="AF106" s="23"/>
      <c r="AG106" s="23">
        <v>0.32578772366226</v>
      </c>
      <c r="AH106" s="23">
        <v>0.310998635009515</v>
      </c>
      <c r="AJ106" s="23">
        <v>0.113202434450989</v>
      </c>
      <c r="AK106" s="23">
        <v>0.5089</v>
      </c>
      <c r="AL106" s="23">
        <v>0.1562</v>
      </c>
      <c r="AM106" s="23">
        <v>0.0459</v>
      </c>
      <c r="AN106" s="23">
        <v>0.312836817947378</v>
      </c>
      <c r="AO106" s="23">
        <v>0.2701</v>
      </c>
      <c r="AP106" s="23">
        <v>0.2439</v>
      </c>
      <c r="AQ106" s="81">
        <v>0.0094</v>
      </c>
      <c r="AR106" s="23"/>
      <c r="AS106" s="23">
        <v>0.232444148985974</v>
      </c>
      <c r="AT106" s="23"/>
      <c r="AU106" s="23">
        <v>0.5735255939698852</v>
      </c>
      <c r="AV106" s="23">
        <v>0.16156473242260935</v>
      </c>
      <c r="AW106" s="23"/>
      <c r="AX106" s="21">
        <v>57.1</v>
      </c>
      <c r="AZ106">
        <f t="shared" si="3"/>
        <v>46.55111705502913</v>
      </c>
    </row>
    <row r="107" spans="1:52" ht="12.75">
      <c r="A107" s="1">
        <v>2120</v>
      </c>
      <c r="B107" s="36" t="s">
        <v>102</v>
      </c>
      <c r="C107" s="36">
        <v>284.71</v>
      </c>
      <c r="D107" s="36">
        <v>304.93</v>
      </c>
      <c r="E107" s="23"/>
      <c r="F107" s="23">
        <v>0.011467644676368627</v>
      </c>
      <c r="G107" s="23">
        <v>0.003458521168123063</v>
      </c>
      <c r="H107" s="23"/>
      <c r="I107" s="23">
        <v>0.07065306524092235</v>
      </c>
      <c r="J107" s="23"/>
      <c r="K107" s="36">
        <v>205.19235999999998</v>
      </c>
      <c r="L107" s="36"/>
      <c r="M107" s="23">
        <v>0.1697110904007455</v>
      </c>
      <c r="N107" s="23">
        <v>0.04503151432788959</v>
      </c>
      <c r="O107" s="23">
        <v>0.18877152817524326</v>
      </c>
      <c r="P107" s="23">
        <v>0.094331844726898</v>
      </c>
      <c r="Q107" s="23"/>
      <c r="R107" s="23">
        <v>0.11910799403160849</v>
      </c>
      <c r="S107" s="36">
        <v>3886.1409319161444</v>
      </c>
      <c r="T107" s="36"/>
      <c r="U107" s="36">
        <v>456.02</v>
      </c>
      <c r="V107" s="36"/>
      <c r="W107" s="23">
        <v>0.1844</v>
      </c>
      <c r="X107" s="23">
        <v>0.023</v>
      </c>
      <c r="Y107" s="23"/>
      <c r="Z107" s="23">
        <v>0.19964244445897922</v>
      </c>
      <c r="AA107" s="23">
        <v>0.02266000291134941</v>
      </c>
      <c r="AB107" s="23"/>
      <c r="AC107" s="23">
        <v>0.15204434152082305</v>
      </c>
      <c r="AD107" s="23">
        <v>0.15033597813294863</v>
      </c>
      <c r="AE107" s="23">
        <v>0.0017083633878744175</v>
      </c>
      <c r="AF107" s="23"/>
      <c r="AG107" s="23">
        <v>0.6172506738544474</v>
      </c>
      <c r="AH107" s="23">
        <v>0.0452088452088452</v>
      </c>
      <c r="AJ107" s="23">
        <v>0.0739017939987492</v>
      </c>
      <c r="AK107" s="23">
        <v>0.0993</v>
      </c>
      <c r="AL107" s="23">
        <v>0.0748</v>
      </c>
      <c r="AM107" s="23">
        <v>0.0541</v>
      </c>
      <c r="AN107" s="23">
        <v>0.304998443057572</v>
      </c>
      <c r="AO107" s="23">
        <v>0.1141</v>
      </c>
      <c r="AP107" s="23">
        <v>0.2872</v>
      </c>
      <c r="AQ107" s="81">
        <v>0.0073</v>
      </c>
      <c r="AR107" s="23"/>
      <c r="AS107" s="23">
        <v>0.382724496437094</v>
      </c>
      <c r="AT107" s="23"/>
      <c r="AU107" s="23">
        <v>0.5283636180600997</v>
      </c>
      <c r="AV107" s="23">
        <v>0.14456133286354256</v>
      </c>
      <c r="AW107" s="23"/>
      <c r="AX107" s="21">
        <v>20.4</v>
      </c>
      <c r="AZ107">
        <f t="shared" si="3"/>
        <v>1.0546068597957656</v>
      </c>
    </row>
    <row r="108" spans="1:52" ht="12.75">
      <c r="A108" s="1">
        <v>2670</v>
      </c>
      <c r="B108" s="36" t="s">
        <v>103</v>
      </c>
      <c r="C108" s="36">
        <v>119.09</v>
      </c>
      <c r="D108" s="36">
        <v>127.34</v>
      </c>
      <c r="E108" s="23"/>
      <c r="F108" s="23">
        <v>0.011212836480564814</v>
      </c>
      <c r="G108" s="23">
        <v>0.005187065675802849</v>
      </c>
      <c r="H108" s="23"/>
      <c r="I108" s="23">
        <v>0.13814497761721511</v>
      </c>
      <c r="J108" s="23"/>
      <c r="K108" s="36">
        <v>221.81283</v>
      </c>
      <c r="L108" s="36"/>
      <c r="M108" s="23">
        <v>0.35447885875851415</v>
      </c>
      <c r="N108" s="23">
        <v>0.08710213243546576</v>
      </c>
      <c r="O108" s="23">
        <v>0.18219771157612616</v>
      </c>
      <c r="P108" s="23">
        <v>0.0899280575539568</v>
      </c>
      <c r="Q108" s="23"/>
      <c r="R108" s="23">
        <v>0.10653167889833565</v>
      </c>
      <c r="S108" s="36">
        <v>3351.0456405905325</v>
      </c>
      <c r="T108" s="36"/>
      <c r="U108" s="36">
        <v>251.49</v>
      </c>
      <c r="V108" s="36"/>
      <c r="W108" s="23">
        <v>0.3232</v>
      </c>
      <c r="X108" s="23">
        <v>0.0189</v>
      </c>
      <c r="Y108" s="23"/>
      <c r="Z108" s="23">
        <v>0.3167746447765589</v>
      </c>
      <c r="AA108" s="23">
        <v>0.11998570535155902</v>
      </c>
      <c r="AB108" s="23"/>
      <c r="AC108" s="23">
        <v>0.18591786986686668</v>
      </c>
      <c r="AD108" s="23" t="s">
        <v>299</v>
      </c>
      <c r="AE108" s="23" t="s">
        <v>299</v>
      </c>
      <c r="AF108" s="23"/>
      <c r="AG108" s="23">
        <v>0.19144946559159948</v>
      </c>
      <c r="AH108" s="23">
        <v>0.0680813439434129</v>
      </c>
      <c r="AJ108" s="23">
        <v>0.122802276064075</v>
      </c>
      <c r="AK108" s="23">
        <v>0.1095</v>
      </c>
      <c r="AL108" s="23">
        <v>0.0923</v>
      </c>
      <c r="AM108" s="23">
        <v>0.0434</v>
      </c>
      <c r="AN108" s="23">
        <v>0.323057408924269</v>
      </c>
      <c r="AO108" s="23">
        <v>0.0768</v>
      </c>
      <c r="AP108" s="23">
        <v>0.3953</v>
      </c>
      <c r="AQ108" s="81">
        <v>0.0256</v>
      </c>
      <c r="AR108" s="23"/>
      <c r="AS108" s="23">
        <v>0.438241936417859</v>
      </c>
      <c r="AT108" s="23"/>
      <c r="AU108" s="23">
        <v>0.7532467532467533</v>
      </c>
      <c r="AV108" s="23">
        <v>0.4704032809295967</v>
      </c>
      <c r="AW108" s="23"/>
      <c r="AX108" s="21"/>
      <c r="AZ108">
        <f t="shared" si="3"/>
        <v>0.6605209431567348</v>
      </c>
    </row>
    <row r="109" spans="1:52" ht="12.75">
      <c r="A109" s="1">
        <v>2400</v>
      </c>
      <c r="B109" s="36" t="s">
        <v>104</v>
      </c>
      <c r="C109" s="36">
        <v>139.24</v>
      </c>
      <c r="D109" s="36">
        <v>148.76</v>
      </c>
      <c r="E109" s="23"/>
      <c r="F109" s="23">
        <v>0.011060849220269287</v>
      </c>
      <c r="G109" s="23">
        <v>0.005408769459283702</v>
      </c>
      <c r="H109" s="23"/>
      <c r="I109" s="23">
        <v>0.1445475326072341</v>
      </c>
      <c r="J109" s="23"/>
      <c r="K109" s="36">
        <v>237.04979999999998</v>
      </c>
      <c r="L109" s="36"/>
      <c r="M109" s="23">
        <v>0.19082961947206023</v>
      </c>
      <c r="N109" s="23">
        <v>0.04204760352135638</v>
      </c>
      <c r="O109" s="23">
        <v>0.2977667493796526</v>
      </c>
      <c r="P109" s="23">
        <v>0.122474253682701</v>
      </c>
      <c r="Q109" s="23"/>
      <c r="R109" s="23">
        <v>0.11186762281784009</v>
      </c>
      <c r="S109" s="36">
        <v>2903.453349624497</v>
      </c>
      <c r="T109" s="36"/>
      <c r="U109" s="36">
        <v>322.96</v>
      </c>
      <c r="V109" s="36"/>
      <c r="W109" s="23">
        <v>0.2208</v>
      </c>
      <c r="X109" s="23">
        <v>0.0184</v>
      </c>
      <c r="Y109" s="23"/>
      <c r="Z109" s="23">
        <v>0.2906498065959331</v>
      </c>
      <c r="AA109" s="23">
        <v>0.10003374632406113</v>
      </c>
      <c r="AB109" s="23"/>
      <c r="AC109" s="23">
        <v>0.1954882789492284</v>
      </c>
      <c r="AD109" s="23">
        <v>0.20597243491577336</v>
      </c>
      <c r="AE109" s="23">
        <v>-0.01048415596654495</v>
      </c>
      <c r="AF109" s="23"/>
      <c r="AG109" s="23">
        <v>0.2450229709035222</v>
      </c>
      <c r="AH109" s="23">
        <v>0.0787110406761754</v>
      </c>
      <c r="AJ109" s="23">
        <v>0.125987392255243</v>
      </c>
      <c r="AK109" s="23">
        <v>0.0956</v>
      </c>
      <c r="AL109" s="23">
        <v>0.1437</v>
      </c>
      <c r="AM109" s="23">
        <v>0.0669</v>
      </c>
      <c r="AN109" s="23">
        <v>0.286571979724981</v>
      </c>
      <c r="AO109" s="23">
        <v>0.1247</v>
      </c>
      <c r="AP109" s="23">
        <v>0.2551</v>
      </c>
      <c r="AQ109" s="81">
        <v>0.0149</v>
      </c>
      <c r="AR109" s="23"/>
      <c r="AS109" s="23">
        <v>0.259866525830613</v>
      </c>
      <c r="AT109" s="23"/>
      <c r="AU109" s="23">
        <v>0.5271718012767138</v>
      </c>
      <c r="AV109" s="23">
        <v>0.19783513738551206</v>
      </c>
      <c r="AW109" s="23"/>
      <c r="AX109" s="21">
        <v>39.8</v>
      </c>
      <c r="AZ109">
        <f t="shared" si="3"/>
        <v>0.8046085447630434</v>
      </c>
    </row>
    <row r="110" spans="1:52" ht="12.75">
      <c r="A110" s="1">
        <v>5720</v>
      </c>
      <c r="B110" s="36" t="s">
        <v>25</v>
      </c>
      <c r="C110" s="36">
        <v>691.01</v>
      </c>
      <c r="D110" s="36">
        <v>737.08</v>
      </c>
      <c r="E110" s="23"/>
      <c r="F110" s="23">
        <v>0.01083794296236018</v>
      </c>
      <c r="G110" s="23">
        <v>0.0043915848209667985</v>
      </c>
      <c r="H110" s="23"/>
      <c r="I110" s="23">
        <v>0.09667923709270464</v>
      </c>
      <c r="J110" s="23"/>
      <c r="K110" s="36">
        <v>195.22092</v>
      </c>
      <c r="L110" s="36"/>
      <c r="M110" s="23">
        <v>0.1080329188657303</v>
      </c>
      <c r="N110" s="23">
        <v>0.0349091422321019</v>
      </c>
      <c r="O110" s="23">
        <v>0.15414005013341958</v>
      </c>
      <c r="P110" s="23">
        <v>0.0998165412407803</v>
      </c>
      <c r="Q110" s="23"/>
      <c r="R110" s="23">
        <v>0.11412024665397687</v>
      </c>
      <c r="S110" s="36">
        <v>3107.8526385726145</v>
      </c>
      <c r="T110" s="36"/>
      <c r="U110" s="36">
        <v>1569.54</v>
      </c>
      <c r="V110" s="36"/>
      <c r="W110" s="23">
        <v>0.2127</v>
      </c>
      <c r="X110" s="23">
        <v>0.024</v>
      </c>
      <c r="Y110" s="23"/>
      <c r="Z110" s="23">
        <v>0.29435268535685627</v>
      </c>
      <c r="AA110" s="23">
        <v>0.06722215837260086</v>
      </c>
      <c r="AB110" s="23"/>
      <c r="AC110" s="23">
        <v>0.23445748780433476</v>
      </c>
      <c r="AD110" s="23">
        <v>0.2157351925689974</v>
      </c>
      <c r="AE110" s="23">
        <v>0.01872229523533736</v>
      </c>
      <c r="AF110" s="23"/>
      <c r="AG110" s="23">
        <v>0.30094892299467624</v>
      </c>
      <c r="AH110" s="23">
        <v>0.0953929539295393</v>
      </c>
      <c r="AJ110" s="23">
        <v>0.0765956698383664</v>
      </c>
      <c r="AK110" s="23">
        <v>0.3623</v>
      </c>
      <c r="AL110" s="23">
        <v>0.1063</v>
      </c>
      <c r="AM110" s="23">
        <v>0.0456</v>
      </c>
      <c r="AN110" s="23">
        <v>0.315494147652084</v>
      </c>
      <c r="AO110" s="23">
        <v>0.1534</v>
      </c>
      <c r="AP110" s="23">
        <v>0.238</v>
      </c>
      <c r="AQ110" s="81">
        <v>0.0073</v>
      </c>
      <c r="AR110" s="23"/>
      <c r="AS110" s="23">
        <v>0.235993208828523</v>
      </c>
      <c r="AT110" s="23"/>
      <c r="AU110" s="23">
        <v>0.5343354074518329</v>
      </c>
      <c r="AV110" s="23">
        <v>0.12433465777044755</v>
      </c>
      <c r="AW110" s="23"/>
      <c r="AX110" s="21">
        <v>40.1</v>
      </c>
      <c r="AZ110">
        <f t="shared" si="3"/>
        <v>3.236949339838208</v>
      </c>
    </row>
    <row r="111" spans="1:52" ht="12.75">
      <c r="A111" s="1">
        <v>8940</v>
      </c>
      <c r="B111" s="36" t="s">
        <v>197</v>
      </c>
      <c r="C111" s="36">
        <v>66.29</v>
      </c>
      <c r="D111" s="36">
        <v>70.65</v>
      </c>
      <c r="E111" s="23"/>
      <c r="F111" s="23">
        <v>0.010792240026846756</v>
      </c>
      <c r="G111" s="23">
        <v>0.011418661182099554</v>
      </c>
      <c r="H111" s="23"/>
      <c r="I111" s="23">
        <v>0.267043847241867</v>
      </c>
      <c r="J111" s="23"/>
      <c r="K111" s="36">
        <v>182.10833</v>
      </c>
      <c r="L111" s="36"/>
      <c r="M111" s="23">
        <v>0.15055974411697504</v>
      </c>
      <c r="N111" s="23">
        <v>0.03746814632141389</v>
      </c>
      <c r="O111" s="23">
        <v>0.06296621325142607</v>
      </c>
      <c r="P111" s="23">
        <v>0.473490586453149</v>
      </c>
      <c r="Q111" s="23"/>
      <c r="R111" s="23">
        <v>0.13161537500455014</v>
      </c>
      <c r="S111" s="36">
        <v>3709.2859234944494</v>
      </c>
      <c r="T111" s="36"/>
      <c r="U111" s="36">
        <v>125.83</v>
      </c>
      <c r="V111" s="36"/>
      <c r="W111" s="23">
        <v>0.1457</v>
      </c>
      <c r="X111" s="23">
        <v>0.0068</v>
      </c>
      <c r="Y111" s="23"/>
      <c r="Z111" s="23">
        <v>0.1231752487471857</v>
      </c>
      <c r="AA111" s="23">
        <v>0.03201879095067375</v>
      </c>
      <c r="AB111" s="23"/>
      <c r="AC111" s="23">
        <v>0.09973753280839895</v>
      </c>
      <c r="AD111" s="23">
        <v>0.14419291338582677</v>
      </c>
      <c r="AE111" s="23">
        <v>-0.04445538057742782</v>
      </c>
      <c r="AF111" s="23"/>
      <c r="AG111" s="23">
        <v>0.7559055118110236</v>
      </c>
      <c r="AH111" s="23">
        <v>0.0281293952180028</v>
      </c>
      <c r="AJ111" s="23">
        <v>0.0749962434259955</v>
      </c>
      <c r="AK111" s="23">
        <v>0.0211</v>
      </c>
      <c r="AL111" s="23">
        <v>0.0658</v>
      </c>
      <c r="AM111" s="23">
        <v>0.0649</v>
      </c>
      <c r="AN111" s="23">
        <v>0.270475388209864</v>
      </c>
      <c r="AO111" s="23">
        <v>0.1621</v>
      </c>
      <c r="AP111" s="23">
        <v>0.183</v>
      </c>
      <c r="AQ111" s="81">
        <v>0.0024</v>
      </c>
      <c r="AR111" s="23"/>
      <c r="AS111" s="23">
        <v>0.202274087372831</v>
      </c>
      <c r="AT111" s="23"/>
      <c r="AU111" s="23">
        <v>0.6</v>
      </c>
      <c r="AV111" s="23">
        <v>0.1873015873015873</v>
      </c>
      <c r="AW111" s="23"/>
      <c r="AX111" s="21"/>
      <c r="AZ111">
        <f t="shared" si="3"/>
        <v>0.8067284125153336</v>
      </c>
    </row>
    <row r="112" spans="1:52" ht="12.75">
      <c r="A112" s="1">
        <v>320</v>
      </c>
      <c r="B112" s="36" t="s">
        <v>105</v>
      </c>
      <c r="C112" s="36">
        <v>95.6</v>
      </c>
      <c r="D112" s="36">
        <v>101.87</v>
      </c>
      <c r="E112" s="23"/>
      <c r="F112" s="23">
        <v>0.010660224593733503</v>
      </c>
      <c r="G112" s="23">
        <v>0.0017235496159322405</v>
      </c>
      <c r="H112" s="23"/>
      <c r="I112" s="23">
        <v>0.08568904593639577</v>
      </c>
      <c r="J112" s="23"/>
      <c r="K112" s="36">
        <v>192.51314000000002</v>
      </c>
      <c r="L112" s="36"/>
      <c r="M112" s="23">
        <v>0.08830670135017948</v>
      </c>
      <c r="N112" s="23">
        <v>0.017617157242447713</v>
      </c>
      <c r="O112" s="23">
        <v>0.1615828524319868</v>
      </c>
      <c r="P112" s="23">
        <v>0.273630296445755</v>
      </c>
      <c r="Q112" s="23"/>
      <c r="R112" s="23">
        <v>0.10476117300787631</v>
      </c>
      <c r="S112" s="36">
        <v>2560.0505989963385</v>
      </c>
      <c r="T112" s="36"/>
      <c r="U112" s="36">
        <v>217.86</v>
      </c>
      <c r="V112" s="36"/>
      <c r="W112" s="23">
        <v>0.2069</v>
      </c>
      <c r="X112" s="23">
        <v>0.0151</v>
      </c>
      <c r="Y112" s="23"/>
      <c r="Z112" s="23">
        <v>0.205782492249942</v>
      </c>
      <c r="AA112" s="23">
        <v>0.06650526915408715</v>
      </c>
      <c r="AB112" s="23"/>
      <c r="AC112" s="23">
        <v>0.13855780691299166</v>
      </c>
      <c r="AD112" s="23">
        <v>0.1691497814858959</v>
      </c>
      <c r="AE112" s="23">
        <v>-0.030591974572904246</v>
      </c>
      <c r="AF112" s="23"/>
      <c r="AG112" s="23">
        <v>0.6116408422725467</v>
      </c>
      <c r="AH112" s="23">
        <v>0.0478677110530896</v>
      </c>
      <c r="AJ112" s="23">
        <v>0.100736664595722</v>
      </c>
      <c r="AK112" s="23">
        <v>0.2704</v>
      </c>
      <c r="AL112" s="23">
        <v>0.1375</v>
      </c>
      <c r="AM112" s="23">
        <v>0.0538</v>
      </c>
      <c r="AN112" s="23">
        <v>0.293585730154504</v>
      </c>
      <c r="AO112" s="23">
        <v>0.1996</v>
      </c>
      <c r="AP112" s="23">
        <v>0.21</v>
      </c>
      <c r="AQ112" s="81">
        <v>0.0074</v>
      </c>
      <c r="AR112" s="23"/>
      <c r="AS112" s="23">
        <v>0.186493062405471</v>
      </c>
      <c r="AT112" s="23"/>
      <c r="AU112" s="23">
        <v>0.5412399667866039</v>
      </c>
      <c r="AV112" s="23">
        <v>0.2331165236645447</v>
      </c>
      <c r="AW112" s="23"/>
      <c r="AX112" s="21">
        <v>35.8</v>
      </c>
      <c r="AZ112">
        <f t="shared" si="3"/>
        <v>0.17557799937501736</v>
      </c>
    </row>
    <row r="113" spans="1:52" ht="12.75">
      <c r="A113" s="1">
        <v>6980</v>
      </c>
      <c r="B113" s="36" t="s">
        <v>198</v>
      </c>
      <c r="C113" s="36">
        <v>90.06</v>
      </c>
      <c r="D113" s="36">
        <v>95.98</v>
      </c>
      <c r="E113" s="23"/>
      <c r="F113" s="23">
        <v>0.010544225449258926</v>
      </c>
      <c r="G113" s="23">
        <v>0.006917430226490273</v>
      </c>
      <c r="H113" s="23"/>
      <c r="I113" s="23">
        <v>0.18705035971223025</v>
      </c>
      <c r="J113" s="23"/>
      <c r="K113" s="36">
        <v>168.59602999999998</v>
      </c>
      <c r="L113" s="36"/>
      <c r="M113" s="23">
        <v>0.15219591541659128</v>
      </c>
      <c r="N113" s="23">
        <v>0.04729305363647783</v>
      </c>
      <c r="O113" s="23">
        <v>0.21328021248339973</v>
      </c>
      <c r="P113" s="23">
        <v>0.253244997295836</v>
      </c>
      <c r="Q113" s="23"/>
      <c r="R113" s="23">
        <v>0.12299049326751423</v>
      </c>
      <c r="S113" s="36">
        <v>3141.941428235002</v>
      </c>
      <c r="T113" s="36"/>
      <c r="U113" s="36">
        <v>167.39</v>
      </c>
      <c r="V113" s="36"/>
      <c r="W113" s="23">
        <v>0.2037</v>
      </c>
      <c r="X113" s="23">
        <v>0.0106</v>
      </c>
      <c r="Y113" s="23"/>
      <c r="Z113" s="23">
        <v>0.16042702114519308</v>
      </c>
      <c r="AA113" s="23">
        <v>0.023108639370984754</v>
      </c>
      <c r="AB113" s="23"/>
      <c r="AC113" s="23">
        <v>0.1299811439346323</v>
      </c>
      <c r="AD113" s="23">
        <v>0.14607165304839723</v>
      </c>
      <c r="AE113" s="23">
        <v>-0.016090509113764917</v>
      </c>
      <c r="AF113" s="23"/>
      <c r="AG113" s="23">
        <v>0.7166561910747957</v>
      </c>
      <c r="AH113" s="23">
        <v>0.026026026026026</v>
      </c>
      <c r="AJ113" s="23">
        <v>0.07911087774569</v>
      </c>
      <c r="AK113" s="23">
        <v>0.0315</v>
      </c>
      <c r="AL113" s="23">
        <v>0.084</v>
      </c>
      <c r="AM113" s="23">
        <v>0.0518</v>
      </c>
      <c r="AN113" s="23">
        <v>0.320714251577136</v>
      </c>
      <c r="AO113" s="23">
        <v>0.1404</v>
      </c>
      <c r="AP113" s="23">
        <v>0.2096</v>
      </c>
      <c r="AQ113" s="81">
        <v>0.0104</v>
      </c>
      <c r="AR113" s="23"/>
      <c r="AS113" s="23">
        <v>0.243417066691523</v>
      </c>
      <c r="AT113" s="23"/>
      <c r="AU113" s="23">
        <v>0.6975308641975309</v>
      </c>
      <c r="AV113" s="23">
        <v>0.20391177694548482</v>
      </c>
      <c r="AW113" s="23"/>
      <c r="AX113" s="21"/>
      <c r="AZ113">
        <f t="shared" si="3"/>
        <v>0.6639349531385365</v>
      </c>
    </row>
    <row r="114" spans="1:52" ht="12.75">
      <c r="A114" s="1">
        <v>3605</v>
      </c>
      <c r="B114" s="36" t="s">
        <v>199</v>
      </c>
      <c r="C114" s="36">
        <v>40.16</v>
      </c>
      <c r="D114" s="36">
        <v>42.82</v>
      </c>
      <c r="E114" s="23"/>
      <c r="F114" s="23">
        <v>0.01051011576262928</v>
      </c>
      <c r="G114" s="23">
        <v>0.002065785837570555</v>
      </c>
      <c r="H114" s="23"/>
      <c r="I114" s="23">
        <v>0.0362488306828812</v>
      </c>
      <c r="J114" s="23"/>
      <c r="K114" s="36">
        <v>133.30501999999998</v>
      </c>
      <c r="L114" s="36"/>
      <c r="M114" s="23">
        <v>0.17243845992005036</v>
      </c>
      <c r="N114" s="23">
        <v>0.035087600162977045</v>
      </c>
      <c r="O114" s="23">
        <v>0.10663828140119992</v>
      </c>
      <c r="P114" s="23">
        <v>0.218800648298217</v>
      </c>
      <c r="Q114" s="23"/>
      <c r="R114" s="23">
        <v>0.09938277670767842</v>
      </c>
      <c r="S114" s="36">
        <v>2421.191362693145</v>
      </c>
      <c r="T114" s="36"/>
      <c r="U114" s="36">
        <v>150.36</v>
      </c>
      <c r="V114" s="36"/>
      <c r="W114" s="23">
        <v>0.4578</v>
      </c>
      <c r="X114" s="23">
        <v>0.0352</v>
      </c>
      <c r="Y114" s="23"/>
      <c r="Z114" s="23">
        <v>0.47018673915612813</v>
      </c>
      <c r="AA114" s="23">
        <v>0.08926417370325694</v>
      </c>
      <c r="AB114" s="23"/>
      <c r="AC114" s="23">
        <v>0.38360567907848914</v>
      </c>
      <c r="AD114" s="23">
        <v>0.5534422716313957</v>
      </c>
      <c r="AE114" s="23">
        <v>-0.16983659255290656</v>
      </c>
      <c r="AF114" s="23"/>
      <c r="AG114" s="23">
        <v>0.327618537369408</v>
      </c>
      <c r="AH114" s="23">
        <v>0.0698151950718686</v>
      </c>
      <c r="AJ114" s="23">
        <v>0.098062015503876</v>
      </c>
      <c r="AK114" s="23">
        <v>0.2885</v>
      </c>
      <c r="AL114" s="23">
        <v>0.1291</v>
      </c>
      <c r="AM114" s="23">
        <v>0.0228</v>
      </c>
      <c r="AN114" s="23">
        <v>0.412497090219813</v>
      </c>
      <c r="AO114" s="23">
        <v>0.1568</v>
      </c>
      <c r="AP114" s="23">
        <v>0.1477</v>
      </c>
      <c r="AQ114" s="81">
        <v>0.0027</v>
      </c>
      <c r="AR114" s="23"/>
      <c r="AS114" s="23">
        <v>0.162934027777778</v>
      </c>
      <c r="AT114" s="23"/>
      <c r="AU114" s="23">
        <v>0.4687332259796028</v>
      </c>
      <c r="AV114" s="23">
        <v>0.10534084809447128</v>
      </c>
      <c r="AW114" s="23"/>
      <c r="AX114" s="21"/>
      <c r="AZ114">
        <f t="shared" si="3"/>
        <v>0.08845694956477117</v>
      </c>
    </row>
    <row r="115" spans="1:52" ht="12.75">
      <c r="A115" s="1">
        <v>220</v>
      </c>
      <c r="B115" s="36" t="s">
        <v>200</v>
      </c>
      <c r="C115" s="36">
        <v>56.42</v>
      </c>
      <c r="D115" s="36">
        <v>60.04</v>
      </c>
      <c r="E115" s="23"/>
      <c r="F115" s="23">
        <v>0.010446494731355171</v>
      </c>
      <c r="G115" s="23">
        <v>-0.0011376712445860804</v>
      </c>
      <c r="H115" s="23"/>
      <c r="I115" s="23">
        <v>0.05795170691090758</v>
      </c>
      <c r="J115" s="23"/>
      <c r="K115" s="36">
        <v>165.8003</v>
      </c>
      <c r="L115" s="36"/>
      <c r="M115" s="23">
        <v>0.015573770491803085</v>
      </c>
      <c r="N115" s="23">
        <v>0.020148958085730133</v>
      </c>
      <c r="O115" s="23">
        <v>0.13527329925285098</v>
      </c>
      <c r="P115" s="23">
        <v>0.406641604010025</v>
      </c>
      <c r="Q115" s="23"/>
      <c r="R115" s="23">
        <v>0.11592896721772555</v>
      </c>
      <c r="S115" s="36">
        <v>2976.7743745124603</v>
      </c>
      <c r="T115" s="36"/>
      <c r="U115" s="36">
        <v>126.34</v>
      </c>
      <c r="V115" s="36"/>
      <c r="W115" s="23">
        <v>0.134</v>
      </c>
      <c r="X115" s="23">
        <v>0.008</v>
      </c>
      <c r="Y115" s="23"/>
      <c r="Z115" s="23">
        <v>0.1320081337925883</v>
      </c>
      <c r="AA115" s="23">
        <v>0.04259911393843008</v>
      </c>
      <c r="AB115" s="23"/>
      <c r="AC115" s="23">
        <v>0.09566584325174039</v>
      </c>
      <c r="AD115" s="23">
        <v>0.08556029642937346</v>
      </c>
      <c r="AE115" s="23">
        <v>0.010105546822366931</v>
      </c>
      <c r="AF115" s="23"/>
      <c r="AG115" s="23">
        <v>0.6402425331237368</v>
      </c>
      <c r="AH115" s="23">
        <v>0.0520446096654275</v>
      </c>
      <c r="AJ115" s="23">
        <v>0.0856730465042708</v>
      </c>
      <c r="AK115" s="23">
        <v>0.3341</v>
      </c>
      <c r="AL115" s="23">
        <v>0.2054</v>
      </c>
      <c r="AM115" s="23">
        <v>0.0587</v>
      </c>
      <c r="AN115" s="23">
        <v>0.267087234935134</v>
      </c>
      <c r="AO115" s="23">
        <v>0.2539</v>
      </c>
      <c r="AP115" s="23">
        <v>0.1655</v>
      </c>
      <c r="AQ115" s="81">
        <v>0.0051</v>
      </c>
      <c r="AR115" s="23"/>
      <c r="AS115" s="23">
        <v>0.169517470881864</v>
      </c>
      <c r="AT115" s="23"/>
      <c r="AU115" s="23">
        <v>0.47760537030923295</v>
      </c>
      <c r="AV115" s="23">
        <v>0.13777924507538242</v>
      </c>
      <c r="AW115" s="23"/>
      <c r="AX115" s="21"/>
      <c r="AZ115">
        <f t="shared" si="3"/>
        <v>-0.06830578152494826</v>
      </c>
    </row>
    <row r="116" spans="1:52" ht="12.75">
      <c r="A116" s="1">
        <v>2900</v>
      </c>
      <c r="B116" s="36" t="s">
        <v>106</v>
      </c>
      <c r="C116" s="36">
        <v>117.34</v>
      </c>
      <c r="D116" s="36">
        <v>124.81</v>
      </c>
      <c r="E116" s="23"/>
      <c r="F116" s="23">
        <v>0.010352721742418414</v>
      </c>
      <c r="G116" s="23">
        <v>-0.0004153900912560182</v>
      </c>
      <c r="H116" s="23"/>
      <c r="I116" s="23">
        <v>0.04093895209101106</v>
      </c>
      <c r="J116" s="23"/>
      <c r="K116" s="36">
        <v>156.01912</v>
      </c>
      <c r="L116" s="36"/>
      <c r="M116" s="23">
        <v>0.20365730194887366</v>
      </c>
      <c r="N116" s="23">
        <v>0.06172803141875307</v>
      </c>
      <c r="O116" s="23">
        <v>0.47685700652139335</v>
      </c>
      <c r="P116" s="23">
        <v>0.214993215739484</v>
      </c>
      <c r="Q116" s="23"/>
      <c r="R116" s="23">
        <v>0.10441058386651056</v>
      </c>
      <c r="S116" s="36">
        <v>2585.1628294509333</v>
      </c>
      <c r="T116" s="36"/>
      <c r="U116" s="36">
        <v>217.96</v>
      </c>
      <c r="V116" s="36"/>
      <c r="W116" s="23">
        <v>0.3675</v>
      </c>
      <c r="X116" s="23">
        <v>0.0341</v>
      </c>
      <c r="Y116" s="23"/>
      <c r="Z116" s="23">
        <v>0.37698724668064293</v>
      </c>
      <c r="AA116" s="23">
        <v>0.1427118017018128</v>
      </c>
      <c r="AB116" s="23"/>
      <c r="AC116" s="23">
        <v>0.24056603773584906</v>
      </c>
      <c r="AD116" s="23">
        <v>0.27575216726160123</v>
      </c>
      <c r="AE116" s="23">
        <v>-0.035186129525752174</v>
      </c>
      <c r="AF116" s="23"/>
      <c r="AG116" s="23">
        <v>0.23342682304946455</v>
      </c>
      <c r="AH116" s="23">
        <v>0.149409627611263</v>
      </c>
      <c r="AJ116" s="23">
        <v>0.0800148157997208</v>
      </c>
      <c r="AK116" s="23">
        <v>0.2673</v>
      </c>
      <c r="AL116" s="23">
        <v>0.2276</v>
      </c>
      <c r="AM116" s="23">
        <v>0.0453</v>
      </c>
      <c r="AN116" s="23">
        <v>0.375297653185291</v>
      </c>
      <c r="AO116" s="23">
        <v>0.1195</v>
      </c>
      <c r="AP116" s="23">
        <v>0.387</v>
      </c>
      <c r="AQ116" s="81">
        <v>0.0459</v>
      </c>
      <c r="AR116" s="23"/>
      <c r="AS116" s="23">
        <v>0.435228567810561</v>
      </c>
      <c r="AT116" s="23"/>
      <c r="AU116" s="23">
        <v>0.7139019013502342</v>
      </c>
      <c r="AV116" s="23">
        <v>0.3825434003857812</v>
      </c>
      <c r="AW116" s="23"/>
      <c r="AX116" s="21">
        <v>54.3</v>
      </c>
      <c r="AZ116">
        <f t="shared" si="3"/>
        <v>-0.05184483728966364</v>
      </c>
    </row>
    <row r="117" spans="1:52" ht="12.75">
      <c r="A117" s="1">
        <v>760</v>
      </c>
      <c r="B117" s="36" t="s">
        <v>107</v>
      </c>
      <c r="C117" s="36">
        <v>303.12</v>
      </c>
      <c r="D117" s="36">
        <v>322.02</v>
      </c>
      <c r="E117" s="23"/>
      <c r="F117" s="23">
        <v>0.01013179736908465</v>
      </c>
      <c r="G117" s="23">
        <v>0.000294729660399895</v>
      </c>
      <c r="H117" s="23"/>
      <c r="I117" s="23">
        <v>0.07418793863735172</v>
      </c>
      <c r="J117" s="23"/>
      <c r="K117" s="36">
        <v>144.23832000000002</v>
      </c>
      <c r="L117" s="36"/>
      <c r="M117" s="23">
        <v>0.14497831007167106</v>
      </c>
      <c r="N117" s="23">
        <v>0.038609451954312056</v>
      </c>
      <c r="O117" s="23">
        <v>0.1649251368344868</v>
      </c>
      <c r="P117" s="23">
        <v>0.23058896508943</v>
      </c>
      <c r="Q117" s="23"/>
      <c r="R117" s="23">
        <v>0.12559962932293012</v>
      </c>
      <c r="S117" s="36">
        <v>3287.916345720238</v>
      </c>
      <c r="T117" s="36"/>
      <c r="U117" s="36">
        <v>602.89</v>
      </c>
      <c r="V117" s="36"/>
      <c r="W117" s="23">
        <v>0.1511</v>
      </c>
      <c r="X117" s="23">
        <v>0.014</v>
      </c>
      <c r="Y117" s="23"/>
      <c r="Z117" s="23">
        <v>0.157793055566037</v>
      </c>
      <c r="AA117" s="23">
        <v>0.03817891373801917</v>
      </c>
      <c r="AB117" s="23"/>
      <c r="AC117" s="23">
        <v>0.15648463068728743</v>
      </c>
      <c r="AD117" s="23">
        <v>0.15635628569595073</v>
      </c>
      <c r="AE117" s="23">
        <v>0.00012834499133670962</v>
      </c>
      <c r="AF117" s="23"/>
      <c r="AG117" s="23">
        <v>0.5947827761021626</v>
      </c>
      <c r="AH117" s="23">
        <v>0.0785714285714286</v>
      </c>
      <c r="AJ117" s="23">
        <v>0.0807257589048187</v>
      </c>
      <c r="AK117" s="23">
        <v>0.3455</v>
      </c>
      <c r="AL117" s="23">
        <v>0.1619</v>
      </c>
      <c r="AM117" s="23">
        <v>0.0418</v>
      </c>
      <c r="AN117" s="23">
        <v>0.310001426453075</v>
      </c>
      <c r="AO117" s="23">
        <v>0.1809</v>
      </c>
      <c r="AP117" s="23">
        <v>0.2494</v>
      </c>
      <c r="AQ117" s="81">
        <v>0.012</v>
      </c>
      <c r="AR117" s="23"/>
      <c r="AS117" s="23">
        <v>0.292335136923186</v>
      </c>
      <c r="AT117" s="23"/>
      <c r="AU117" s="23">
        <v>0.5730543227629981</v>
      </c>
      <c r="AV117" s="23">
        <v>0.2137207745518558</v>
      </c>
      <c r="AW117" s="23"/>
      <c r="AX117" s="21">
        <v>50.1</v>
      </c>
      <c r="AZ117">
        <f t="shared" si="3"/>
        <v>0.09490884524197418</v>
      </c>
    </row>
    <row r="118" spans="1:52" ht="12.75">
      <c r="A118" s="1">
        <v>2560</v>
      </c>
      <c r="B118" s="36" t="s">
        <v>108</v>
      </c>
      <c r="C118" s="36">
        <v>109.69</v>
      </c>
      <c r="D118" s="36">
        <v>116.48</v>
      </c>
      <c r="E118" s="23"/>
      <c r="F118" s="23">
        <v>0.010002681273312941</v>
      </c>
      <c r="G118" s="23">
        <v>0.0016238351526220995</v>
      </c>
      <c r="H118" s="23"/>
      <c r="I118" s="23">
        <v>0.10425970456887668</v>
      </c>
      <c r="J118" s="23"/>
      <c r="K118" s="36">
        <v>144.18694</v>
      </c>
      <c r="L118" s="36"/>
      <c r="M118" s="23">
        <v>0.20399552663684428</v>
      </c>
      <c r="N118" s="23">
        <v>0.033170117991091166</v>
      </c>
      <c r="O118" s="23">
        <v>0.27995899538698105</v>
      </c>
      <c r="P118" s="23">
        <v>0.170742250216129</v>
      </c>
      <c r="Q118" s="23"/>
      <c r="R118" s="23">
        <v>0.10573492729080172</v>
      </c>
      <c r="S118" s="36">
        <v>2612.5804512820187</v>
      </c>
      <c r="T118" s="36"/>
      <c r="U118" s="36">
        <v>302.96</v>
      </c>
      <c r="V118" s="36"/>
      <c r="W118" s="23">
        <v>0.3238</v>
      </c>
      <c r="X118" s="23">
        <v>0.0468</v>
      </c>
      <c r="Y118" s="23"/>
      <c r="Z118" s="23">
        <v>0.4092803154781466</v>
      </c>
      <c r="AA118" s="23">
        <v>0.05011342544854609</v>
      </c>
      <c r="AB118" s="23"/>
      <c r="AC118" s="23">
        <v>0.3150906985719799</v>
      </c>
      <c r="AD118" s="23">
        <v>0.42176765727518334</v>
      </c>
      <c r="AE118" s="23">
        <v>-0.10667695870320343</v>
      </c>
      <c r="AF118" s="23"/>
      <c r="AG118" s="23">
        <v>0.35731377846391355</v>
      </c>
      <c r="AH118" s="23">
        <v>0.0946843853820598</v>
      </c>
      <c r="AJ118" s="23">
        <v>0.0868611617136591</v>
      </c>
      <c r="AK118" s="23">
        <v>0.4549</v>
      </c>
      <c r="AL118" s="23">
        <v>0.1279</v>
      </c>
      <c r="AM118" s="23">
        <v>0.0291</v>
      </c>
      <c r="AN118" s="23">
        <v>0.358324283823437</v>
      </c>
      <c r="AO118" s="23">
        <v>0.1501</v>
      </c>
      <c r="AP118" s="23">
        <v>0.1911</v>
      </c>
      <c r="AQ118" s="81">
        <v>0.0041</v>
      </c>
      <c r="AR118" s="23"/>
      <c r="AS118" s="23">
        <v>0.196859149434257</v>
      </c>
      <c r="AT118" s="23"/>
      <c r="AU118" s="23">
        <v>0.560124964498722</v>
      </c>
      <c r="AV118" s="23">
        <v>0.13462084635046861</v>
      </c>
      <c r="AW118" s="23"/>
      <c r="AX118" s="21"/>
      <c r="AZ118">
        <f t="shared" si="3"/>
        <v>0.18914431857742217</v>
      </c>
    </row>
    <row r="119" spans="1:52" ht="12.75">
      <c r="A119" s="1">
        <v>5240</v>
      </c>
      <c r="B119" s="36" t="s">
        <v>109</v>
      </c>
      <c r="C119" s="36">
        <v>156.27</v>
      </c>
      <c r="D119" s="36">
        <v>165.45</v>
      </c>
      <c r="E119" s="23"/>
      <c r="F119" s="23">
        <v>0.009671197756819572</v>
      </c>
      <c r="G119" s="23">
        <v>0.0023546848780457985</v>
      </c>
      <c r="H119" s="23"/>
      <c r="I119" s="23">
        <v>0.10286301038898285</v>
      </c>
      <c r="J119" s="23"/>
      <c r="K119" s="36">
        <v>142.78134</v>
      </c>
      <c r="L119" s="36"/>
      <c r="M119" s="23">
        <v>0.1891391862955032</v>
      </c>
      <c r="N119" s="23">
        <v>0.03237066800602712</v>
      </c>
      <c r="O119" s="23">
        <v>0.20626454615981382</v>
      </c>
      <c r="P119" s="23">
        <v>0.249122220364488</v>
      </c>
      <c r="Q119" s="23"/>
      <c r="R119" s="23">
        <v>0.09473948201994356</v>
      </c>
      <c r="S119" s="36">
        <v>2547.2405341594235</v>
      </c>
      <c r="T119" s="36"/>
      <c r="U119" s="36">
        <v>333.06</v>
      </c>
      <c r="V119" s="36"/>
      <c r="W119" s="23">
        <v>0.184</v>
      </c>
      <c r="X119" s="23">
        <v>0.0125</v>
      </c>
      <c r="Y119" s="23"/>
      <c r="Z119" s="23">
        <v>0.23482796803500675</v>
      </c>
      <c r="AA119" s="23">
        <v>0.0438508784459363</v>
      </c>
      <c r="AB119" s="23"/>
      <c r="AC119" s="23">
        <v>0.2029901356350185</v>
      </c>
      <c r="AD119" s="23">
        <v>0.22698314837648992</v>
      </c>
      <c r="AE119" s="23">
        <v>-0.02399301274147142</v>
      </c>
      <c r="AF119" s="23"/>
      <c r="AG119" s="23">
        <v>0.5497842170160296</v>
      </c>
      <c r="AH119" s="23">
        <v>0.0491464045525091</v>
      </c>
      <c r="AJ119" s="23">
        <v>0.0827404865528401</v>
      </c>
      <c r="AK119" s="23">
        <v>0.4133</v>
      </c>
      <c r="AL119" s="23">
        <v>0.151</v>
      </c>
      <c r="AM119" s="23">
        <v>0.0522</v>
      </c>
      <c r="AN119" s="23">
        <v>0.3006620528141</v>
      </c>
      <c r="AO119" s="23">
        <v>0.2049</v>
      </c>
      <c r="AP119" s="23">
        <v>0.2472</v>
      </c>
      <c r="AQ119" s="81">
        <v>0.0079</v>
      </c>
      <c r="AR119" s="23"/>
      <c r="AS119" s="23">
        <v>0.261571866312222</v>
      </c>
      <c r="AT119" s="23"/>
      <c r="AU119" s="23">
        <v>0.5451219512195122</v>
      </c>
      <c r="AV119" s="23">
        <v>0.16636960600375233</v>
      </c>
      <c r="AW119" s="23"/>
      <c r="AX119" s="21">
        <v>46.6</v>
      </c>
      <c r="AZ119">
        <f t="shared" si="3"/>
        <v>0.38958261307267733</v>
      </c>
    </row>
    <row r="120" spans="1:52" ht="12.75">
      <c r="A120" s="1">
        <v>7000</v>
      </c>
      <c r="B120" s="36" t="s">
        <v>201</v>
      </c>
      <c r="C120" s="36">
        <v>45.44</v>
      </c>
      <c r="D120" s="36">
        <v>48.2</v>
      </c>
      <c r="E120" s="23"/>
      <c r="F120" s="23">
        <v>0.009666531654063615</v>
      </c>
      <c r="G120" s="23">
        <v>0.003373398065229072</v>
      </c>
      <c r="H120" s="23"/>
      <c r="I120" s="23">
        <v>0.1591192355629414</v>
      </c>
      <c r="J120" s="23"/>
      <c r="K120" s="36">
        <v>166.79301999999998</v>
      </c>
      <c r="L120" s="36"/>
      <c r="M120" s="23">
        <v>0.04208242950108443</v>
      </c>
      <c r="N120" s="23">
        <v>0.01941</v>
      </c>
      <c r="O120" s="23">
        <v>0.1731066460587326</v>
      </c>
      <c r="P120" s="23">
        <v>0.395</v>
      </c>
      <c r="Q120" s="23"/>
      <c r="R120" s="23">
        <v>0.10000149855773728</v>
      </c>
      <c r="S120" s="36">
        <v>2437.0563151569127</v>
      </c>
      <c r="T120" s="36"/>
      <c r="U120" s="36">
        <v>102.49</v>
      </c>
      <c r="V120" s="36"/>
      <c r="W120" s="23">
        <v>0.154</v>
      </c>
      <c r="X120" s="23">
        <v>0.0061</v>
      </c>
      <c r="Y120" s="23"/>
      <c r="Z120" s="23">
        <v>0.16149844953486045</v>
      </c>
      <c r="AA120" s="23">
        <v>0.05688900676302878</v>
      </c>
      <c r="AB120" s="23"/>
      <c r="AC120" s="23">
        <v>0.15796288303841174</v>
      </c>
      <c r="AD120" s="23">
        <v>0.14566249460509278</v>
      </c>
      <c r="AE120" s="23">
        <v>0.01230038843331896</v>
      </c>
      <c r="AF120" s="23"/>
      <c r="AG120" s="23">
        <v>0.5813552006905481</v>
      </c>
      <c r="AH120" s="23">
        <v>0.0344827586206897</v>
      </c>
      <c r="AJ120" s="23">
        <v>0.0780561207188878</v>
      </c>
      <c r="AK120" s="23">
        <v>0.0751</v>
      </c>
      <c r="AL120" s="23">
        <v>0.1157</v>
      </c>
      <c r="AM120" s="23">
        <v>0.0765</v>
      </c>
      <c r="AN120" s="23">
        <v>0.277597814420919</v>
      </c>
      <c r="AO120" s="23">
        <v>0.18</v>
      </c>
      <c r="AP120" s="23">
        <v>0.1718</v>
      </c>
      <c r="AQ120" s="81">
        <v>0.0053</v>
      </c>
      <c r="AR120" s="23"/>
      <c r="AS120" s="23">
        <v>0.177303281929616</v>
      </c>
      <c r="AT120" s="23"/>
      <c r="AU120" s="23">
        <v>0.5044470797509635</v>
      </c>
      <c r="AV120" s="23">
        <v>0.22176104358138157</v>
      </c>
      <c r="AW120" s="23"/>
      <c r="AX120" s="21"/>
      <c r="AZ120">
        <f t="shared" si="3"/>
        <v>0.16259778674404127</v>
      </c>
    </row>
    <row r="121" spans="1:52" ht="12.75">
      <c r="A121" s="1">
        <v>1620</v>
      </c>
      <c r="B121" s="36" t="s">
        <v>202</v>
      </c>
      <c r="C121" s="36">
        <v>71.87</v>
      </c>
      <c r="D121" s="36">
        <v>76.11</v>
      </c>
      <c r="E121" s="23"/>
      <c r="F121" s="23">
        <v>0.009665549170247312</v>
      </c>
      <c r="G121" s="23">
        <v>-0.001376524658542877</v>
      </c>
      <c r="H121" s="23"/>
      <c r="I121" s="23">
        <v>0.06803257157867086</v>
      </c>
      <c r="J121" s="23"/>
      <c r="K121" s="36">
        <v>195.47054999999997</v>
      </c>
      <c r="L121" s="36"/>
      <c r="M121" s="23">
        <v>0.12352863899106659</v>
      </c>
      <c r="N121" s="23">
        <v>0.026417788657690736</v>
      </c>
      <c r="O121" s="23">
        <v>0.059073359073359075</v>
      </c>
      <c r="P121" s="23">
        <v>0.228282828282828</v>
      </c>
      <c r="Q121" s="23"/>
      <c r="R121" s="23">
        <v>0.12003653322946815</v>
      </c>
      <c r="S121" s="36">
        <v>2797.4737343691013</v>
      </c>
      <c r="T121" s="36"/>
      <c r="U121" s="36">
        <v>203.17</v>
      </c>
      <c r="V121" s="36"/>
      <c r="W121" s="23">
        <v>0.2411</v>
      </c>
      <c r="X121" s="23">
        <v>0.0194</v>
      </c>
      <c r="Y121" s="23"/>
      <c r="Z121" s="23">
        <v>0.24846383674389763</v>
      </c>
      <c r="AA121" s="23">
        <v>0.10576986050167005</v>
      </c>
      <c r="AB121" s="23"/>
      <c r="AC121" s="23">
        <v>0.15651748593788212</v>
      </c>
      <c r="AD121" s="23">
        <v>0.17926143311323062</v>
      </c>
      <c r="AE121" s="23">
        <v>-0.0227439471753485</v>
      </c>
      <c r="AF121" s="23"/>
      <c r="AG121" s="23">
        <v>0.6145756908779653</v>
      </c>
      <c r="AH121" s="23">
        <v>0.0778072502210433</v>
      </c>
      <c r="AJ121" s="23">
        <v>0.123478514131767</v>
      </c>
      <c r="AK121" s="23">
        <v>0.17</v>
      </c>
      <c r="AL121" s="23">
        <v>0.1979</v>
      </c>
      <c r="AM121" s="23">
        <v>0.0832</v>
      </c>
      <c r="AN121" s="23">
        <v>0.277180306244494</v>
      </c>
      <c r="AO121" s="23">
        <v>0.1774</v>
      </c>
      <c r="AP121" s="23">
        <v>0.2184</v>
      </c>
      <c r="AQ121" s="81">
        <v>0.0101</v>
      </c>
      <c r="AR121" s="23"/>
      <c r="AS121" s="23">
        <v>0.209961474958723</v>
      </c>
      <c r="AT121" s="23"/>
      <c r="AU121" s="23">
        <v>0.5818070283060205</v>
      </c>
      <c r="AV121" s="23">
        <v>0.2955919726579616</v>
      </c>
      <c r="AW121" s="23"/>
      <c r="AX121" s="21"/>
      <c r="AZ121">
        <f t="shared" si="3"/>
        <v>-0.10476729176169837</v>
      </c>
    </row>
    <row r="122" spans="1:52" ht="12.75">
      <c r="A122" s="1">
        <v>1520</v>
      </c>
      <c r="B122" s="36" t="s">
        <v>26</v>
      </c>
      <c r="C122" s="36">
        <v>819.94</v>
      </c>
      <c r="D122" s="36">
        <v>869.51</v>
      </c>
      <c r="E122" s="23"/>
      <c r="F122" s="23">
        <v>0.009559951823903123</v>
      </c>
      <c r="G122" s="23">
        <v>0.005242246062396205</v>
      </c>
      <c r="H122" s="23"/>
      <c r="I122" s="23">
        <v>0.14961237631175772</v>
      </c>
      <c r="J122" s="23"/>
      <c r="K122" s="36">
        <v>184.63548</v>
      </c>
      <c r="L122" s="36"/>
      <c r="M122" s="23">
        <v>0.30241060666934505</v>
      </c>
      <c r="N122" s="23">
        <v>0.09045952792082823</v>
      </c>
      <c r="O122" s="23">
        <v>0.26187573053927465</v>
      </c>
      <c r="P122" s="23">
        <v>0.179809384538212</v>
      </c>
      <c r="Q122" s="23"/>
      <c r="R122" s="23">
        <v>0.11263696903346541</v>
      </c>
      <c r="S122" s="36">
        <v>3568.3541672370766</v>
      </c>
      <c r="T122" s="36"/>
      <c r="U122" s="36">
        <v>1499.29</v>
      </c>
      <c r="V122" s="36"/>
      <c r="W122" s="23">
        <v>0.2164</v>
      </c>
      <c r="X122" s="23">
        <v>0.0298</v>
      </c>
      <c r="Y122" s="23"/>
      <c r="Z122" s="23">
        <v>0.2917660151486392</v>
      </c>
      <c r="AA122" s="23">
        <v>0.055726504009885394</v>
      </c>
      <c r="AB122" s="23"/>
      <c r="AC122" s="23">
        <v>0.2358499430969857</v>
      </c>
      <c r="AD122" s="23">
        <v>0.12403813024003675</v>
      </c>
      <c r="AE122" s="23">
        <v>0.11181181285694895</v>
      </c>
      <c r="AF122" s="23"/>
      <c r="AG122" s="23">
        <v>0.34921745304196206</v>
      </c>
      <c r="AH122" s="23">
        <v>0.0674029727497936</v>
      </c>
      <c r="AJ122" s="23">
        <v>0.0822704264954518</v>
      </c>
      <c r="AK122" s="23">
        <v>0.2701</v>
      </c>
      <c r="AL122" s="23">
        <v>0.0934</v>
      </c>
      <c r="AM122" s="23">
        <v>0.0453</v>
      </c>
      <c r="AN122" s="23">
        <v>0.320224265703902</v>
      </c>
      <c r="AO122" s="23">
        <v>0.1954</v>
      </c>
      <c r="AP122" s="23">
        <v>0.2647</v>
      </c>
      <c r="AQ122" s="81">
        <v>0.0057</v>
      </c>
      <c r="AR122" s="23"/>
      <c r="AS122" s="23">
        <v>0.318136432701225</v>
      </c>
      <c r="AT122" s="23"/>
      <c r="AU122" s="23">
        <v>0.5324084173174527</v>
      </c>
      <c r="AV122" s="23">
        <v>0.17651934906853978</v>
      </c>
      <c r="AW122" s="23"/>
      <c r="AX122" s="21">
        <v>41.7</v>
      </c>
      <c r="AZ122">
        <f t="shared" si="3"/>
        <v>4.5581853737141245</v>
      </c>
    </row>
    <row r="123" spans="1:52" ht="12.75">
      <c r="A123" s="1">
        <v>2975</v>
      </c>
      <c r="B123" s="36" t="s">
        <v>203</v>
      </c>
      <c r="C123" s="36">
        <v>50.08</v>
      </c>
      <c r="D123" s="36">
        <v>53.01</v>
      </c>
      <c r="E123" s="23"/>
      <c r="F123" s="23">
        <v>0.009553256137751598</v>
      </c>
      <c r="G123" s="23">
        <v>0.002228839826239337</v>
      </c>
      <c r="H123" s="23"/>
      <c r="I123" s="23">
        <v>0.14013579781214636</v>
      </c>
      <c r="J123" s="23"/>
      <c r="K123" s="36">
        <v>274.56995</v>
      </c>
      <c r="L123" s="36"/>
      <c r="M123" s="23">
        <v>0.101805183199285</v>
      </c>
      <c r="N123" s="23">
        <v>0.02323076923076923</v>
      </c>
      <c r="O123" s="23">
        <v>0.07703032415475776</v>
      </c>
      <c r="P123" s="23">
        <v>0.447666390499862</v>
      </c>
      <c r="Q123" s="23"/>
      <c r="R123" s="23">
        <v>0.15428090519274282</v>
      </c>
      <c r="S123" s="36">
        <v>3767.137157667257</v>
      </c>
      <c r="T123" s="36"/>
      <c r="U123" s="36">
        <v>124.35</v>
      </c>
      <c r="V123" s="36"/>
      <c r="W123" s="23">
        <v>0.1368</v>
      </c>
      <c r="X123" s="23">
        <v>0.0055</v>
      </c>
      <c r="Y123" s="23"/>
      <c r="Z123" s="23">
        <v>0.17187204954869897</v>
      </c>
      <c r="AA123" s="23">
        <v>0.0746065057712487</v>
      </c>
      <c r="AB123" s="23"/>
      <c r="AC123" s="23">
        <v>0.16899534264803726</v>
      </c>
      <c r="AD123" s="23">
        <v>0.11726546906187625</v>
      </c>
      <c r="AE123" s="23">
        <v>0.051729873586161004</v>
      </c>
      <c r="AF123" s="23"/>
      <c r="AG123" s="23">
        <v>0.7608117099135063</v>
      </c>
      <c r="AH123" s="23">
        <v>0.0286659316427784</v>
      </c>
      <c r="AJ123" s="23">
        <v>0.103973671379815</v>
      </c>
      <c r="AK123" s="23">
        <v>0.0401</v>
      </c>
      <c r="AL123" s="23">
        <v>0.0959</v>
      </c>
      <c r="AM123" s="23">
        <v>0.068</v>
      </c>
      <c r="AN123" s="23">
        <v>0.260509067513772</v>
      </c>
      <c r="AO123" s="23">
        <v>0.1802</v>
      </c>
      <c r="AP123" s="23">
        <v>0.189</v>
      </c>
      <c r="AQ123" s="81">
        <v>0.0038</v>
      </c>
      <c r="AR123" s="23"/>
      <c r="AS123" s="23">
        <v>0.167391437496172</v>
      </c>
      <c r="AT123" s="23"/>
      <c r="AU123" s="23">
        <v>0.5196616011279962</v>
      </c>
      <c r="AV123" s="23">
        <v>0.07582641391195363</v>
      </c>
      <c r="AW123" s="23"/>
      <c r="AX123" s="21"/>
      <c r="AZ123">
        <f t="shared" si="3"/>
        <v>0.11815079918894726</v>
      </c>
    </row>
    <row r="124" spans="1:52" ht="12.75">
      <c r="A124" s="1">
        <v>240</v>
      </c>
      <c r="B124" s="36" t="s">
        <v>110</v>
      </c>
      <c r="C124" s="36">
        <v>275.54</v>
      </c>
      <c r="D124" s="36">
        <v>291.34</v>
      </c>
      <c r="E124" s="23"/>
      <c r="F124" s="23">
        <v>0.00931901809176483</v>
      </c>
      <c r="G124" s="23">
        <v>0.004510022891751619</v>
      </c>
      <c r="H124" s="23"/>
      <c r="I124" s="23">
        <v>0.17507122996120972</v>
      </c>
      <c r="J124" s="23"/>
      <c r="K124" s="36">
        <v>260.78087</v>
      </c>
      <c r="L124" s="36"/>
      <c r="M124" s="23">
        <v>0.10392433419065794</v>
      </c>
      <c r="N124" s="23">
        <v>0.025252525252525252</v>
      </c>
      <c r="O124" s="23">
        <v>0.10009569377990431</v>
      </c>
      <c r="P124" s="23">
        <v>0.23971858010873</v>
      </c>
      <c r="Q124" s="23"/>
      <c r="R124" s="23">
        <v>0.11663886409414725</v>
      </c>
      <c r="S124" s="36">
        <v>3492.4830528786565</v>
      </c>
      <c r="T124" s="36"/>
      <c r="U124" s="36">
        <v>637.96</v>
      </c>
      <c r="V124" s="36"/>
      <c r="W124" s="23">
        <v>0.139</v>
      </c>
      <c r="X124" s="23">
        <v>0.0177</v>
      </c>
      <c r="Y124" s="23"/>
      <c r="Z124" s="23">
        <v>0.2020549519591768</v>
      </c>
      <c r="AA124" s="23">
        <v>0.045685073234064996</v>
      </c>
      <c r="AB124" s="23"/>
      <c r="AC124" s="23">
        <v>0.1334051174520416</v>
      </c>
      <c r="AD124" s="23">
        <v>0.13417018503301126</v>
      </c>
      <c r="AE124" s="23">
        <v>-0.0007650675809696694</v>
      </c>
      <c r="AF124" s="23"/>
      <c r="AG124" s="23">
        <v>0.6070386217449208</v>
      </c>
      <c r="AH124" s="23">
        <v>0.0805513016845329</v>
      </c>
      <c r="AJ124" s="23">
        <v>0.0727718482927021</v>
      </c>
      <c r="AK124" s="23">
        <v>0.1176</v>
      </c>
      <c r="AL124" s="23">
        <v>0.0874</v>
      </c>
      <c r="AM124" s="23">
        <v>0.0804</v>
      </c>
      <c r="AN124" s="23">
        <v>0.261736666050116</v>
      </c>
      <c r="AO124" s="23">
        <v>0.1924</v>
      </c>
      <c r="AP124" s="23">
        <v>0.2124</v>
      </c>
      <c r="AQ124" s="81">
        <v>0.0095</v>
      </c>
      <c r="AR124" s="23"/>
      <c r="AS124" s="23">
        <v>0.25902583062455</v>
      </c>
      <c r="AT124" s="23"/>
      <c r="AU124" s="23">
        <v>0.6179563462841321</v>
      </c>
      <c r="AV124" s="23">
        <v>0.12377389613832514</v>
      </c>
      <c r="AW124" s="23"/>
      <c r="AX124" s="21">
        <v>27.1</v>
      </c>
      <c r="AZ124">
        <f t="shared" si="3"/>
        <v>1.3139500692829167</v>
      </c>
    </row>
    <row r="125" spans="1:52" ht="12.75">
      <c r="A125" s="1">
        <v>4360</v>
      </c>
      <c r="B125" s="36" t="s">
        <v>111</v>
      </c>
      <c r="C125" s="36">
        <v>146.03</v>
      </c>
      <c r="D125" s="36">
        <v>154.03</v>
      </c>
      <c r="E125" s="23"/>
      <c r="F125" s="23">
        <v>0.008961592917891892</v>
      </c>
      <c r="G125" s="23">
        <v>0.0020848131959865235</v>
      </c>
      <c r="H125" s="23"/>
      <c r="I125" s="23">
        <v>0.11391665584837077</v>
      </c>
      <c r="J125" s="23"/>
      <c r="K125" s="36">
        <v>193.94884</v>
      </c>
      <c r="L125" s="36"/>
      <c r="M125" s="23">
        <v>0.20162573503977854</v>
      </c>
      <c r="N125" s="23">
        <v>0.05134881338569233</v>
      </c>
      <c r="O125" s="23">
        <v>0.38935993349958437</v>
      </c>
      <c r="P125" s="23">
        <v>0.0753064798598949</v>
      </c>
      <c r="Q125" s="23"/>
      <c r="R125" s="23">
        <v>0.11945257225117976</v>
      </c>
      <c r="S125" s="36">
        <v>3537.5154841825993</v>
      </c>
      <c r="T125" s="36"/>
      <c r="U125" s="36">
        <v>250.29</v>
      </c>
      <c r="V125" s="36"/>
      <c r="W125" s="23">
        <v>0.2282</v>
      </c>
      <c r="X125" s="23">
        <v>0.0238</v>
      </c>
      <c r="Y125" s="23"/>
      <c r="Z125" s="23">
        <v>0.18606400315180602</v>
      </c>
      <c r="AA125" s="23">
        <v>0.046083279581452016</v>
      </c>
      <c r="AB125" s="23"/>
      <c r="AC125" s="23">
        <v>0.12812996820349762</v>
      </c>
      <c r="AD125" s="23">
        <v>0.1458664546899841</v>
      </c>
      <c r="AE125" s="23">
        <v>-0.017736486486486486</v>
      </c>
      <c r="AF125" s="23"/>
      <c r="AG125" s="23">
        <v>0.5872913354531002</v>
      </c>
      <c r="AH125" s="23">
        <v>0.0643533123028391</v>
      </c>
      <c r="AJ125" s="23">
        <v>0.0765615035719148</v>
      </c>
      <c r="AK125" s="23">
        <v>0.0859</v>
      </c>
      <c r="AL125" s="23">
        <v>0.0953</v>
      </c>
      <c r="AM125" s="23">
        <v>0.0504</v>
      </c>
      <c r="AN125" s="23">
        <v>0.340088137408057</v>
      </c>
      <c r="AO125" s="23">
        <v>0.095</v>
      </c>
      <c r="AP125" s="23">
        <v>0.3257</v>
      </c>
      <c r="AQ125" s="81">
        <v>0.0203</v>
      </c>
      <c r="AR125" s="23"/>
      <c r="AS125" s="23">
        <v>0.371258796790712</v>
      </c>
      <c r="AT125" s="23"/>
      <c r="AU125" s="23">
        <v>0.7234481336358012</v>
      </c>
      <c r="AV125" s="23">
        <v>0.33800783666735407</v>
      </c>
      <c r="AW125" s="23"/>
      <c r="AX125" s="21">
        <v>22.4</v>
      </c>
      <c r="AZ125">
        <f t="shared" si="3"/>
        <v>0.3211237765778042</v>
      </c>
    </row>
    <row r="126" spans="1:52" ht="12.75">
      <c r="A126" s="1">
        <v>1880</v>
      </c>
      <c r="B126" s="36" t="s">
        <v>112</v>
      </c>
      <c r="C126" s="36">
        <v>157.44</v>
      </c>
      <c r="D126" s="36">
        <v>166.07</v>
      </c>
      <c r="E126" s="23"/>
      <c r="F126" s="23">
        <v>0.008852808407395774</v>
      </c>
      <c r="G126" s="23">
        <v>-0.0015038206976594193</v>
      </c>
      <c r="H126" s="23"/>
      <c r="I126" s="23">
        <v>0.093017651665763</v>
      </c>
      <c r="J126" s="23"/>
      <c r="K126" s="36">
        <v>159.88816</v>
      </c>
      <c r="L126" s="36"/>
      <c r="M126" s="23">
        <v>0.08395016489556628</v>
      </c>
      <c r="N126" s="23">
        <v>0.02675382312052187</v>
      </c>
      <c r="O126" s="23">
        <v>0.27240931348056363</v>
      </c>
      <c r="P126" s="23">
        <v>0.110997079024236</v>
      </c>
      <c r="Q126" s="23"/>
      <c r="R126" s="23">
        <v>0.11032328709847922</v>
      </c>
      <c r="S126" s="36">
        <v>2659.577612753435</v>
      </c>
      <c r="T126" s="36"/>
      <c r="U126" s="36">
        <v>380.78</v>
      </c>
      <c r="V126" s="36"/>
      <c r="W126" s="23">
        <v>0.1698</v>
      </c>
      <c r="X126" s="23">
        <v>0.016</v>
      </c>
      <c r="Y126" s="23"/>
      <c r="Z126" s="23">
        <v>0.25625112754825907</v>
      </c>
      <c r="AA126" s="23">
        <v>0.07159228798705676</v>
      </c>
      <c r="AB126" s="23"/>
      <c r="AC126" s="23">
        <v>0.1975758603153077</v>
      </c>
      <c r="AD126" s="23" t="s">
        <v>299</v>
      </c>
      <c r="AE126" s="23" t="s">
        <v>299</v>
      </c>
      <c r="AF126" s="23"/>
      <c r="AG126" s="23">
        <v>0.6078996440074589</v>
      </c>
      <c r="AH126" s="23">
        <v>0.0716417910447761</v>
      </c>
      <c r="AJ126" s="23">
        <v>0.0944013339318925</v>
      </c>
      <c r="AK126" s="23">
        <v>0.5989</v>
      </c>
      <c r="AL126" s="23">
        <v>0.1816</v>
      </c>
      <c r="AM126" s="23">
        <v>0.0469</v>
      </c>
      <c r="AN126" s="23">
        <v>0.280550864928319</v>
      </c>
      <c r="AO126" s="23">
        <v>0.2614</v>
      </c>
      <c r="AP126" s="23">
        <v>0.178</v>
      </c>
      <c r="AQ126" s="81">
        <v>0.0062</v>
      </c>
      <c r="AR126" s="23"/>
      <c r="AS126" s="23">
        <v>0.174911406263505</v>
      </c>
      <c r="AT126" s="23"/>
      <c r="AU126" s="23">
        <v>0.5067908420644159</v>
      </c>
      <c r="AV126" s="23">
        <v>0.12270081490104773</v>
      </c>
      <c r="AW126" s="23"/>
      <c r="AX126" s="21">
        <v>56.1</v>
      </c>
      <c r="AZ126">
        <f t="shared" si="3"/>
        <v>-0.24973950326029976</v>
      </c>
    </row>
    <row r="127" spans="1:52" ht="12.75">
      <c r="A127" s="1">
        <v>8050</v>
      </c>
      <c r="B127" s="36" t="s">
        <v>204</v>
      </c>
      <c r="C127" s="36">
        <v>62.02</v>
      </c>
      <c r="D127" s="36">
        <v>65.32</v>
      </c>
      <c r="E127" s="23"/>
      <c r="F127" s="23">
        <v>0.008754855930050098</v>
      </c>
      <c r="G127" s="23">
        <v>0.003351060649019466</v>
      </c>
      <c r="H127" s="23"/>
      <c r="I127" s="23">
        <v>0.12226472838561593</v>
      </c>
      <c r="J127" s="23"/>
      <c r="K127" s="36">
        <v>242.53762</v>
      </c>
      <c r="L127" s="36"/>
      <c r="M127" s="23">
        <v>0.15067099567099573</v>
      </c>
      <c r="N127" s="23">
        <v>0.03216369837059492</v>
      </c>
      <c r="O127" s="23">
        <v>0.18213949104618285</v>
      </c>
      <c r="P127" s="23">
        <v>0.227520711254799</v>
      </c>
      <c r="Q127" s="23"/>
      <c r="R127" s="23">
        <v>0.11465925543275829</v>
      </c>
      <c r="S127" s="36">
        <v>2844.6298216466416</v>
      </c>
      <c r="T127" s="36"/>
      <c r="U127" s="36">
        <v>135.76</v>
      </c>
      <c r="V127" s="36"/>
      <c r="W127" s="23">
        <v>0.3572</v>
      </c>
      <c r="X127" s="23">
        <v>0.0357</v>
      </c>
      <c r="Y127" s="23"/>
      <c r="Z127" s="23">
        <v>0.33252399985058456</v>
      </c>
      <c r="AA127" s="23">
        <v>0.0819157288667888</v>
      </c>
      <c r="AB127" s="23"/>
      <c r="AC127" s="23">
        <v>0.19874476987447698</v>
      </c>
      <c r="AD127" s="23">
        <v>0.25627615062761505</v>
      </c>
      <c r="AE127" s="23">
        <v>-0.05753138075313807</v>
      </c>
      <c r="AF127" s="23"/>
      <c r="AG127" s="23">
        <v>0.5584611808461181</v>
      </c>
      <c r="AH127" s="23">
        <v>0.141014617368874</v>
      </c>
      <c r="AJ127" s="23">
        <v>0.0693286732752888</v>
      </c>
      <c r="AK127" s="23">
        <v>0.0529</v>
      </c>
      <c r="AL127" s="23">
        <v>0.1881</v>
      </c>
      <c r="AM127" s="23">
        <v>0.0483</v>
      </c>
      <c r="AN127" s="23">
        <v>0.400926648889937</v>
      </c>
      <c r="AO127" s="23">
        <v>0.1181</v>
      </c>
      <c r="AP127" s="23">
        <v>0.3628</v>
      </c>
      <c r="AQ127" s="81">
        <v>0.0567</v>
      </c>
      <c r="AR127" s="23"/>
      <c r="AS127" s="23">
        <v>0.4895074715434</v>
      </c>
      <c r="AT127" s="23"/>
      <c r="AU127" s="23">
        <v>0.8053938093778731</v>
      </c>
      <c r="AV127" s="23">
        <v>0.36234548983552967</v>
      </c>
      <c r="AW127" s="23"/>
      <c r="AX127" s="21"/>
      <c r="AZ127">
        <f t="shared" si="3"/>
        <v>0.2188912815939515</v>
      </c>
    </row>
    <row r="128" spans="1:52" ht="12.75">
      <c r="A128" s="1">
        <v>5160</v>
      </c>
      <c r="B128" s="36" t="s">
        <v>113</v>
      </c>
      <c r="C128" s="36">
        <v>218.19</v>
      </c>
      <c r="D128" s="36">
        <v>229.72</v>
      </c>
      <c r="E128" s="23"/>
      <c r="F128" s="23">
        <v>0.008582831963819482</v>
      </c>
      <c r="G128" s="23">
        <v>0.001397656584518625</v>
      </c>
      <c r="H128" s="23"/>
      <c r="I128" s="23">
        <v>0.1085035050289546</v>
      </c>
      <c r="J128" s="23"/>
      <c r="K128" s="36">
        <v>157.30927</v>
      </c>
      <c r="L128" s="36"/>
      <c r="M128" s="23">
        <v>0.18419985159535002</v>
      </c>
      <c r="N128" s="23">
        <v>0.05402663775747251</v>
      </c>
      <c r="O128" s="23">
        <v>0.24061201089293394</v>
      </c>
      <c r="P128" s="23">
        <v>0.248638838475499</v>
      </c>
      <c r="Q128" s="23"/>
      <c r="R128" s="23">
        <v>0.11027276372715054</v>
      </c>
      <c r="S128" s="36">
        <v>2557.2715463514783</v>
      </c>
      <c r="T128" s="36"/>
      <c r="U128" s="36">
        <v>540.26</v>
      </c>
      <c r="V128" s="36"/>
      <c r="W128" s="23">
        <v>0.1375</v>
      </c>
      <c r="X128" s="23">
        <v>0.0129</v>
      </c>
      <c r="Y128" s="23"/>
      <c r="Z128" s="23">
        <v>0.17814635510425222</v>
      </c>
      <c r="AA128" s="23">
        <v>0.07962666666666667</v>
      </c>
      <c r="AB128" s="23"/>
      <c r="AC128" s="23">
        <v>0.17973972724841786</v>
      </c>
      <c r="AD128" s="23">
        <v>0.16855334700062394</v>
      </c>
      <c r="AE128" s="23">
        <v>0.01118638024779392</v>
      </c>
      <c r="AF128" s="23"/>
      <c r="AG128" s="23">
        <v>0.5178714680452803</v>
      </c>
      <c r="AH128" s="23">
        <v>0.0534577853203224</v>
      </c>
      <c r="AJ128" s="23">
        <v>0.0949550072058772</v>
      </c>
      <c r="AK128" s="23">
        <v>0.303</v>
      </c>
      <c r="AL128" s="23">
        <v>0.1633</v>
      </c>
      <c r="AM128" s="23">
        <v>0.0571</v>
      </c>
      <c r="AN128" s="23">
        <v>0.270418947984111</v>
      </c>
      <c r="AO128" s="23">
        <v>0.2181</v>
      </c>
      <c r="AP128" s="23">
        <v>0.1987</v>
      </c>
      <c r="AQ128" s="81">
        <v>0.0071</v>
      </c>
      <c r="AR128" s="23"/>
      <c r="AS128" s="23">
        <v>0.214557049771246</v>
      </c>
      <c r="AT128" s="23"/>
      <c r="AU128" s="23">
        <v>0.4788302775106926</v>
      </c>
      <c r="AV128" s="23">
        <v>0.13033387487152281</v>
      </c>
      <c r="AW128" s="23"/>
      <c r="AX128" s="21">
        <v>50.1</v>
      </c>
      <c r="AZ128">
        <f t="shared" si="3"/>
        <v>0.32106967059561853</v>
      </c>
    </row>
    <row r="129" spans="1:52" ht="12.75">
      <c r="A129" s="1">
        <v>520</v>
      </c>
      <c r="B129" s="36" t="s">
        <v>27</v>
      </c>
      <c r="C129" s="36">
        <v>2145.9</v>
      </c>
      <c r="D129" s="36">
        <v>2258.06</v>
      </c>
      <c r="E129" s="23"/>
      <c r="F129" s="23">
        <v>0.008565278011553268</v>
      </c>
      <c r="G129" s="23">
        <v>0.0025042944826401126</v>
      </c>
      <c r="H129" s="23"/>
      <c r="I129" s="23">
        <v>0.08573123702165529</v>
      </c>
      <c r="J129" s="23"/>
      <c r="K129" s="36">
        <v>162.78159</v>
      </c>
      <c r="L129" s="36"/>
      <c r="M129" s="23">
        <v>0.2982742144939847</v>
      </c>
      <c r="N129" s="23">
        <v>0.09378938406385165</v>
      </c>
      <c r="O129" s="23">
        <v>0.22682146348572158</v>
      </c>
      <c r="P129" s="23">
        <v>0.176903925014646</v>
      </c>
      <c r="Q129" s="23"/>
      <c r="R129" s="23">
        <v>0.10630188683935497</v>
      </c>
      <c r="S129" s="36">
        <v>3592.0887536758573</v>
      </c>
      <c r="T129" s="36"/>
      <c r="U129" s="36">
        <v>4112.2</v>
      </c>
      <c r="V129" s="36"/>
      <c r="W129" s="23">
        <v>0.2251</v>
      </c>
      <c r="X129" s="23">
        <v>0.0428</v>
      </c>
      <c r="Y129" s="23"/>
      <c r="Z129" s="23">
        <v>0.30171156048507286</v>
      </c>
      <c r="AA129" s="23">
        <v>0.08192480372620105</v>
      </c>
      <c r="AB129" s="23"/>
      <c r="AC129" s="23">
        <v>0.21119126204750224</v>
      </c>
      <c r="AD129" s="23">
        <v>0.12579021251338612</v>
      </c>
      <c r="AE129" s="23">
        <v>0.08540104953411612</v>
      </c>
      <c r="AF129" s="23"/>
      <c r="AG129" s="23">
        <v>0.2314753459976698</v>
      </c>
      <c r="AH129" s="23">
        <v>0.122111896123735</v>
      </c>
      <c r="AJ129" s="23">
        <v>0.0932205252380083</v>
      </c>
      <c r="AK129" s="23">
        <v>0.3692</v>
      </c>
      <c r="AL129" s="23">
        <v>0.094</v>
      </c>
      <c r="AM129" s="23">
        <v>0.0329</v>
      </c>
      <c r="AN129" s="23">
        <v>0.33917773414607</v>
      </c>
      <c r="AO129" s="23">
        <v>0.1601</v>
      </c>
      <c r="AP129" s="23">
        <v>0.3205</v>
      </c>
      <c r="AQ129" s="81">
        <v>0.0099</v>
      </c>
      <c r="AR129" s="23"/>
      <c r="AS129" s="23">
        <v>0.353063703232837</v>
      </c>
      <c r="AT129" s="23"/>
      <c r="AU129" s="23">
        <v>0.5440257886653606</v>
      </c>
      <c r="AV129" s="23">
        <v>0.13044115332642306</v>
      </c>
      <c r="AW129" s="23"/>
      <c r="AX129" s="21">
        <v>42.7</v>
      </c>
      <c r="AZ129">
        <f t="shared" si="3"/>
        <v>5.654847199470333</v>
      </c>
    </row>
    <row r="130" spans="1:52" ht="12.75">
      <c r="A130" s="1">
        <v>6442</v>
      </c>
      <c r="B130" s="36" t="s">
        <v>28</v>
      </c>
      <c r="C130" s="36">
        <v>1103.18</v>
      </c>
      <c r="D130" s="36">
        <v>1160.63</v>
      </c>
      <c r="E130" s="23"/>
      <c r="F130" s="23">
        <v>0.008479523446437431</v>
      </c>
      <c r="G130" s="23">
        <v>0.002744005462775867</v>
      </c>
      <c r="H130" s="23"/>
      <c r="I130" s="23">
        <v>0.13675883878639564</v>
      </c>
      <c r="J130" s="23"/>
      <c r="K130" s="36">
        <v>226.49794</v>
      </c>
      <c r="L130" s="36"/>
      <c r="M130" s="23">
        <v>0.2658553048461303</v>
      </c>
      <c r="N130" s="23">
        <v>0.05653910634885925</v>
      </c>
      <c r="O130" s="23">
        <v>0.29434717960618484</v>
      </c>
      <c r="P130" s="23">
        <v>0.0787387745127986</v>
      </c>
      <c r="Q130" s="23"/>
      <c r="R130" s="23">
        <v>0.10901797175483142</v>
      </c>
      <c r="S130" s="36">
        <v>3405.294961475392</v>
      </c>
      <c r="T130" s="36"/>
      <c r="U130" s="36">
        <v>2265.22</v>
      </c>
      <c r="V130" s="36"/>
      <c r="W130" s="23">
        <v>0.1985</v>
      </c>
      <c r="X130" s="23">
        <v>0.0347</v>
      </c>
      <c r="Y130" s="23"/>
      <c r="Z130" s="23">
        <v>0.2594804649343693</v>
      </c>
      <c r="AA130" s="23">
        <v>0.06335120317840351</v>
      </c>
      <c r="AB130" s="23"/>
      <c r="AC130" s="23">
        <v>0.182859869486616</v>
      </c>
      <c r="AD130" s="23">
        <v>0.10275744806682931</v>
      </c>
      <c r="AE130" s="23">
        <v>0.0801024214197867</v>
      </c>
      <c r="AF130" s="23"/>
      <c r="AG130" s="23">
        <v>0.28180675685665707</v>
      </c>
      <c r="AH130" s="23">
        <v>0.110126582278481</v>
      </c>
      <c r="AJ130" s="23">
        <v>0.105298728543787</v>
      </c>
      <c r="AK130" s="23">
        <v>0.1493</v>
      </c>
      <c r="AL130" s="23">
        <v>0.1002</v>
      </c>
      <c r="AM130" s="23">
        <v>0.0546</v>
      </c>
      <c r="AN130" s="23">
        <v>0.300580119484925</v>
      </c>
      <c r="AO130" s="23">
        <v>0.1378</v>
      </c>
      <c r="AP130" s="23">
        <v>0.2765</v>
      </c>
      <c r="AQ130" s="81">
        <v>0.0092</v>
      </c>
      <c r="AR130" s="23"/>
      <c r="AS130" s="23">
        <v>0.290340623410161</v>
      </c>
      <c r="AT130" s="23"/>
      <c r="AU130" s="23">
        <v>0.5187422790106313</v>
      </c>
      <c r="AV130" s="23">
        <v>0.13691737526938927</v>
      </c>
      <c r="AW130" s="23"/>
      <c r="AX130" s="21">
        <v>39.9</v>
      </c>
      <c r="AZ130">
        <f t="shared" si="3"/>
        <v>3.184775060261555</v>
      </c>
    </row>
    <row r="131" spans="1:52" ht="12.75">
      <c r="A131" s="1">
        <v>4600</v>
      </c>
      <c r="B131" s="36" t="s">
        <v>114</v>
      </c>
      <c r="C131" s="36">
        <v>115.5</v>
      </c>
      <c r="D131" s="36">
        <v>120.71</v>
      </c>
      <c r="E131" s="23"/>
      <c r="F131" s="23">
        <v>0.008324116546600147</v>
      </c>
      <c r="G131" s="23">
        <v>-0.0028387754099290508</v>
      </c>
      <c r="H131" s="23"/>
      <c r="I131" s="23">
        <v>0.057582996951972984</v>
      </c>
      <c r="J131" s="23"/>
      <c r="K131" s="36">
        <v>161.8243</v>
      </c>
      <c r="L131" s="36"/>
      <c r="M131" s="23">
        <v>0.09616432385311113</v>
      </c>
      <c r="N131" s="23">
        <v>0.02531247378575623</v>
      </c>
      <c r="O131" s="23">
        <v>0.16454018227009112</v>
      </c>
      <c r="P131" s="23">
        <v>0.182992465016146</v>
      </c>
      <c r="Q131" s="23"/>
      <c r="R131" s="23">
        <v>0.09626956016004788</v>
      </c>
      <c r="S131" s="36">
        <v>2320.7916667343625</v>
      </c>
      <c r="T131" s="36"/>
      <c r="U131" s="36">
        <v>242.63</v>
      </c>
      <c r="V131" s="36"/>
      <c r="W131" s="23">
        <v>0.2281</v>
      </c>
      <c r="X131" s="23">
        <v>0.0114</v>
      </c>
      <c r="Y131" s="23"/>
      <c r="Z131" s="23">
        <v>0.20177448163392095</v>
      </c>
      <c r="AA131" s="23">
        <v>0.041646421878253626</v>
      </c>
      <c r="AB131" s="23"/>
      <c r="AC131" s="23">
        <v>0.1475607653852784</v>
      </c>
      <c r="AD131" s="23">
        <v>0.24556111015342183</v>
      </c>
      <c r="AE131" s="23">
        <v>-0.09800034476814343</v>
      </c>
      <c r="AF131" s="23"/>
      <c r="AG131" s="23">
        <v>0.6374762971901397</v>
      </c>
      <c r="AH131" s="23">
        <v>0.0627450980392157</v>
      </c>
      <c r="AJ131" s="23">
        <v>0.092554332191333</v>
      </c>
      <c r="AK131" s="23">
        <v>0.3632</v>
      </c>
      <c r="AL131" s="23">
        <v>0.1783</v>
      </c>
      <c r="AM131" s="23">
        <v>0.0501</v>
      </c>
      <c r="AN131" s="23">
        <v>0.323923866989795</v>
      </c>
      <c r="AO131" s="23">
        <v>0.2161</v>
      </c>
      <c r="AP131" s="23">
        <v>0.2437</v>
      </c>
      <c r="AQ131" s="81">
        <v>0.015</v>
      </c>
      <c r="AR131" s="23"/>
      <c r="AS131" s="23">
        <v>0.268472763211441</v>
      </c>
      <c r="AT131" s="23"/>
      <c r="AU131" s="23">
        <v>0.5737018425460636</v>
      </c>
      <c r="AV131" s="23">
        <v>0.29916247906197657</v>
      </c>
      <c r="AW131" s="23"/>
      <c r="AX131" s="21">
        <v>38.1</v>
      </c>
      <c r="AZ131">
        <f t="shared" si="3"/>
        <v>-0.34266857973253567</v>
      </c>
    </row>
    <row r="132" spans="1:52" ht="12.75">
      <c r="A132" s="1">
        <v>480</v>
      </c>
      <c r="B132" s="36" t="s">
        <v>115</v>
      </c>
      <c r="C132" s="36">
        <v>110.57</v>
      </c>
      <c r="D132" s="36">
        <v>116.1</v>
      </c>
      <c r="E132" s="23"/>
      <c r="F132" s="23">
        <v>0.007891848318207773</v>
      </c>
      <c r="G132" s="23">
        <v>0.0006870821479121325</v>
      </c>
      <c r="H132" s="23"/>
      <c r="I132" s="23">
        <v>0.14873608834440513</v>
      </c>
      <c r="J132" s="23"/>
      <c r="K132" s="36">
        <v>205.23042999999998</v>
      </c>
      <c r="L132" s="36"/>
      <c r="M132" s="23">
        <v>0.21110721793973353</v>
      </c>
      <c r="N132" s="23">
        <v>0.04051136363636364</v>
      </c>
      <c r="O132" s="23">
        <v>0.15007012622720897</v>
      </c>
      <c r="P132" s="23">
        <v>0.31463864830328</v>
      </c>
      <c r="Q132" s="23"/>
      <c r="R132" s="23">
        <v>0.11093390233104507</v>
      </c>
      <c r="S132" s="36">
        <v>2940.0386593872186</v>
      </c>
      <c r="T132" s="36"/>
      <c r="U132" s="36">
        <v>225.97</v>
      </c>
      <c r="V132" s="36"/>
      <c r="W132" s="23">
        <v>0.2112</v>
      </c>
      <c r="X132" s="23">
        <v>0.0161</v>
      </c>
      <c r="Y132" s="23"/>
      <c r="Z132" s="23">
        <v>0.2703972575115951</v>
      </c>
      <c r="AA132" s="23">
        <v>0.0810946662943312</v>
      </c>
      <c r="AB132" s="23"/>
      <c r="AC132" s="23">
        <v>0.2512214342001576</v>
      </c>
      <c r="AD132" s="23">
        <v>0.09747832939322301</v>
      </c>
      <c r="AE132" s="23">
        <v>0.15374310480693457</v>
      </c>
      <c r="AF132" s="23"/>
      <c r="AG132" s="23">
        <v>0.33286052009456263</v>
      </c>
      <c r="AH132" s="23">
        <v>0.056710775047259</v>
      </c>
      <c r="AJ132" s="23">
        <v>0.111960238931193</v>
      </c>
      <c r="AK132" s="23">
        <v>0.1071</v>
      </c>
      <c r="AL132" s="23">
        <v>0.1177</v>
      </c>
      <c r="AM132" s="23">
        <v>0.0746</v>
      </c>
      <c r="AN132" s="23">
        <v>0.273785763281924</v>
      </c>
      <c r="AO132" s="23">
        <v>0.1917</v>
      </c>
      <c r="AP132" s="23">
        <v>0.2448</v>
      </c>
      <c r="AQ132" s="81">
        <v>0.0106</v>
      </c>
      <c r="AR132" s="23"/>
      <c r="AS132" s="23">
        <v>0.258710527967857</v>
      </c>
      <c r="AT132" s="23"/>
      <c r="AU132" s="23">
        <v>0.5608613298773801</v>
      </c>
      <c r="AV132" s="23">
        <v>0.1762536137972286</v>
      </c>
      <c r="AW132" s="23"/>
      <c r="AX132" s="21">
        <v>35.8</v>
      </c>
      <c r="AZ132">
        <f t="shared" si="3"/>
        <v>0.07977023737259858</v>
      </c>
    </row>
    <row r="133" spans="1:52" ht="12.75">
      <c r="A133" s="1">
        <v>6760</v>
      </c>
      <c r="B133" s="36" t="s">
        <v>29</v>
      </c>
      <c r="C133" s="36">
        <v>547.47</v>
      </c>
      <c r="D133" s="36">
        <v>573.69</v>
      </c>
      <c r="E133" s="23"/>
      <c r="F133" s="23">
        <v>0.007830322194013917</v>
      </c>
      <c r="G133" s="23">
        <v>0.00038897744788912725</v>
      </c>
      <c r="H133" s="23"/>
      <c r="I133" s="23">
        <v>0.09320202196269826</v>
      </c>
      <c r="J133" s="23"/>
      <c r="K133" s="36">
        <v>168.65655999999998</v>
      </c>
      <c r="L133" s="36"/>
      <c r="M133" s="23">
        <v>0.15535598659947647</v>
      </c>
      <c r="N133" s="23">
        <v>0.05008400454612837</v>
      </c>
      <c r="O133" s="23">
        <v>0.1251788268955651</v>
      </c>
      <c r="P133" s="23">
        <v>0.27715545643469</v>
      </c>
      <c r="Q133" s="23"/>
      <c r="R133" s="23">
        <v>0.0900478035734613</v>
      </c>
      <c r="S133" s="36">
        <v>3043.1076399872913</v>
      </c>
      <c r="T133" s="36"/>
      <c r="U133" s="36">
        <v>996.51</v>
      </c>
      <c r="V133" s="36"/>
      <c r="W133" s="23">
        <v>0.1668</v>
      </c>
      <c r="X133" s="23">
        <v>0.0186</v>
      </c>
      <c r="Y133" s="23"/>
      <c r="Z133" s="23">
        <v>0.23249488654032296</v>
      </c>
      <c r="AA133" s="23">
        <v>0.04256894317971497</v>
      </c>
      <c r="AB133" s="23"/>
      <c r="AC133" s="23">
        <v>0.15849454895254383</v>
      </c>
      <c r="AD133" s="23">
        <v>0.1322814236853356</v>
      </c>
      <c r="AE133" s="23">
        <v>0.02621312526720823</v>
      </c>
      <c r="AF133" s="23"/>
      <c r="AG133" s="23">
        <v>0.4196772124839675</v>
      </c>
      <c r="AH133" s="23">
        <v>0.0723692307692308</v>
      </c>
      <c r="AJ133" s="23">
        <v>0.0789162459997048</v>
      </c>
      <c r="AK133" s="23">
        <v>0.3401</v>
      </c>
      <c r="AL133" s="23">
        <v>0.0927</v>
      </c>
      <c r="AM133" s="23">
        <v>0.0521</v>
      </c>
      <c r="AN133" s="23">
        <v>0.29180581869561</v>
      </c>
      <c r="AO133" s="23">
        <v>0.1738</v>
      </c>
      <c r="AP133" s="23">
        <v>0.2921</v>
      </c>
      <c r="AQ133" s="81">
        <v>0.0096</v>
      </c>
      <c r="AR133" s="23"/>
      <c r="AS133" s="23">
        <v>0.350191128538342</v>
      </c>
      <c r="AT133" s="23"/>
      <c r="AU133" s="23">
        <v>0.5556792873051225</v>
      </c>
      <c r="AV133" s="23">
        <v>0.136499914339558</v>
      </c>
      <c r="AW133" s="23"/>
      <c r="AX133" s="21">
        <v>36.4</v>
      </c>
      <c r="AZ133">
        <f t="shared" si="3"/>
        <v>0.22315247207951344</v>
      </c>
    </row>
    <row r="134" spans="1:52" ht="12.75">
      <c r="A134" s="1">
        <v>7680</v>
      </c>
      <c r="B134" s="36" t="s">
        <v>116</v>
      </c>
      <c r="C134" s="36">
        <v>169.98</v>
      </c>
      <c r="D134" s="36">
        <v>178.18</v>
      </c>
      <c r="E134" s="23"/>
      <c r="F134" s="23">
        <v>0.007798292423972342</v>
      </c>
      <c r="G134" s="23">
        <v>-0.0002820914132211083</v>
      </c>
      <c r="H134" s="23"/>
      <c r="I134" s="23">
        <v>0.10528384524678533</v>
      </c>
      <c r="J134" s="23"/>
      <c r="K134" s="36">
        <v>202.72913</v>
      </c>
      <c r="L134" s="36"/>
      <c r="M134" s="23">
        <v>0.041020065850779774</v>
      </c>
      <c r="N134" s="23">
        <v>0.016513998861460436</v>
      </c>
      <c r="O134" s="23">
        <v>0.053118144782199936</v>
      </c>
      <c r="P134" s="23">
        <v>0.282865807429871</v>
      </c>
      <c r="Q134" s="23"/>
      <c r="R134" s="23">
        <v>0.1269888735433776</v>
      </c>
      <c r="S134" s="36">
        <v>3220.2954452787862</v>
      </c>
      <c r="T134" s="36"/>
      <c r="U134" s="36">
        <v>392.3</v>
      </c>
      <c r="V134" s="36"/>
      <c r="W134" s="23">
        <v>0.1344</v>
      </c>
      <c r="X134" s="23">
        <v>0.0107</v>
      </c>
      <c r="Y134" s="23"/>
      <c r="Z134" s="23">
        <v>0.18499473390744067</v>
      </c>
      <c r="AA134" s="23">
        <v>0.047650249353864076</v>
      </c>
      <c r="AB134" s="23"/>
      <c r="AC134" s="23">
        <v>0.1555439995377593</v>
      </c>
      <c r="AD134" s="23">
        <v>0.20563933668457848</v>
      </c>
      <c r="AE134" s="23">
        <v>-0.050095337146819185</v>
      </c>
      <c r="AF134" s="23"/>
      <c r="AG134" s="23">
        <v>0.5524932108395447</v>
      </c>
      <c r="AH134" s="23">
        <v>0.0476454293628809</v>
      </c>
      <c r="AJ134" s="23">
        <v>0.0809765427511558</v>
      </c>
      <c r="AK134" s="23">
        <v>0.4044</v>
      </c>
      <c r="AL134" s="23">
        <v>0.1916</v>
      </c>
      <c r="AM134" s="23">
        <v>0.0611</v>
      </c>
      <c r="AN134" s="23">
        <v>0.274946342358693</v>
      </c>
      <c r="AO134" s="23">
        <v>0.2114</v>
      </c>
      <c r="AP134" s="23">
        <v>0.1907</v>
      </c>
      <c r="AQ134" s="81">
        <v>0.0054</v>
      </c>
      <c r="AR134" s="23"/>
      <c r="AS134" s="23">
        <v>0.209690794929511</v>
      </c>
      <c r="AT134" s="23"/>
      <c r="AU134" s="23">
        <v>0.4962292609351433</v>
      </c>
      <c r="AV134" s="23">
        <v>0.13746438746438747</v>
      </c>
      <c r="AW134" s="23"/>
      <c r="AX134" s="21">
        <v>46.4</v>
      </c>
      <c r="AZ134">
        <f t="shared" si="3"/>
        <v>-0.05026304800773708</v>
      </c>
    </row>
    <row r="135" spans="1:52" ht="12.75">
      <c r="A135" s="1">
        <v>1760</v>
      </c>
      <c r="B135" s="36" t="s">
        <v>117</v>
      </c>
      <c r="C135" s="36">
        <v>288.64</v>
      </c>
      <c r="D135" s="36">
        <v>301.99</v>
      </c>
      <c r="E135" s="23"/>
      <c r="F135" s="23">
        <v>0.007569636015497094</v>
      </c>
      <c r="G135" s="23">
        <v>-0.0013549323304806737</v>
      </c>
      <c r="H135" s="23"/>
      <c r="I135" s="23">
        <v>0.08672185430463576</v>
      </c>
      <c r="J135" s="23"/>
      <c r="K135" s="36">
        <v>136.13806</v>
      </c>
      <c r="L135" s="36"/>
      <c r="M135" s="23">
        <v>0.24644873532068634</v>
      </c>
      <c r="N135" s="23">
        <v>0.0534483105592562</v>
      </c>
      <c r="O135" s="23">
        <v>0.18099326028841448</v>
      </c>
      <c r="P135" s="23">
        <v>0.278950974895658</v>
      </c>
      <c r="Q135" s="23"/>
      <c r="R135" s="23">
        <v>0.10839314050315202</v>
      </c>
      <c r="S135" s="36">
        <v>3049.1971685163076</v>
      </c>
      <c r="T135" s="36"/>
      <c r="U135" s="36">
        <v>536.69</v>
      </c>
      <c r="V135" s="36"/>
      <c r="W135" s="23">
        <v>0.2199</v>
      </c>
      <c r="X135" s="23">
        <v>0.0206</v>
      </c>
      <c r="Y135" s="23"/>
      <c r="Z135" s="23">
        <v>0.22925950654472618</v>
      </c>
      <c r="AA135" s="23">
        <v>0.05944656823203451</v>
      </c>
      <c r="AB135" s="23"/>
      <c r="AC135" s="23">
        <v>0.1649970217144095</v>
      </c>
      <c r="AD135" s="23">
        <v>0.16908539557047705</v>
      </c>
      <c r="AE135" s="23">
        <v>-0.004088373856067556</v>
      </c>
      <c r="AF135" s="23"/>
      <c r="AG135" s="23">
        <v>0.45719391346726596</v>
      </c>
      <c r="AH135" s="23">
        <v>0.0691411935953421</v>
      </c>
      <c r="AJ135" s="23">
        <v>0.0813779867575089</v>
      </c>
      <c r="AK135" s="23">
        <v>0.3576</v>
      </c>
      <c r="AL135" s="23">
        <v>0.1175</v>
      </c>
      <c r="AM135" s="23">
        <v>0.0443</v>
      </c>
      <c r="AN135" s="23">
        <v>0.313208158884721</v>
      </c>
      <c r="AO135" s="23">
        <v>0.1574</v>
      </c>
      <c r="AP135" s="23">
        <v>0.292</v>
      </c>
      <c r="AQ135" s="81">
        <v>0.0115</v>
      </c>
      <c r="AR135" s="23"/>
      <c r="AS135" s="23">
        <v>0.335314494074749</v>
      </c>
      <c r="AT135" s="23"/>
      <c r="AU135" s="23">
        <v>0.6172607879924953</v>
      </c>
      <c r="AV135" s="23">
        <v>0.18755366171653895</v>
      </c>
      <c r="AW135" s="23"/>
      <c r="AX135" s="21">
        <v>44.6</v>
      </c>
      <c r="AZ135">
        <f t="shared" si="3"/>
        <v>-0.4091760144818587</v>
      </c>
    </row>
    <row r="136" spans="1:52" ht="12.75">
      <c r="A136" s="1">
        <v>740</v>
      </c>
      <c r="B136" s="36" t="s">
        <v>205</v>
      </c>
      <c r="C136" s="36">
        <v>88.33</v>
      </c>
      <c r="D136" s="36">
        <v>92.47</v>
      </c>
      <c r="E136" s="23"/>
      <c r="F136" s="23">
        <v>0.0074452299025074</v>
      </c>
      <c r="G136" s="23">
        <v>-0.0044840484238155565</v>
      </c>
      <c r="H136" s="23"/>
      <c r="I136" s="23">
        <v>0.03270167839740119</v>
      </c>
      <c r="J136" s="23"/>
      <c r="K136" s="36">
        <v>407.014</v>
      </c>
      <c r="L136" s="36"/>
      <c r="M136" s="23">
        <v>0.08797248317183226</v>
      </c>
      <c r="N136" s="23">
        <v>0.05577463400207029</v>
      </c>
      <c r="O136" s="23">
        <v>0.028634555899248786</v>
      </c>
      <c r="P136" s="23">
        <v>0.308894618111505</v>
      </c>
      <c r="Q136" s="23"/>
      <c r="R136" s="23">
        <v>0.12066962269874582</v>
      </c>
      <c r="S136" s="36">
        <v>4574.0688789684</v>
      </c>
      <c r="T136" s="36"/>
      <c r="U136" s="36">
        <v>222.23</v>
      </c>
      <c r="V136" s="36"/>
      <c r="W136" s="23">
        <v>0.2766</v>
      </c>
      <c r="X136" s="23">
        <v>0.0141</v>
      </c>
      <c r="Y136" s="23"/>
      <c r="Z136" s="23">
        <v>0.2629470310391363</v>
      </c>
      <c r="AA136" s="23">
        <v>0.1934622686283816</v>
      </c>
      <c r="AB136" s="23"/>
      <c r="AC136" s="23">
        <v>0.2129687827362246</v>
      </c>
      <c r="AD136" s="23">
        <v>0.1198407710035617</v>
      </c>
      <c r="AE136" s="23">
        <v>0.0931280117326629</v>
      </c>
      <c r="AF136" s="23"/>
      <c r="AG136" s="23">
        <v>0.5126754661638383</v>
      </c>
      <c r="AH136" s="23">
        <v>0.0504807692307692</v>
      </c>
      <c r="AJ136" s="23">
        <v>0.158741813851955</v>
      </c>
      <c r="AK136" s="23">
        <v>0.0597</v>
      </c>
      <c r="AL136" s="23">
        <v>0.0689</v>
      </c>
      <c r="AM136" s="23">
        <v>0.1121</v>
      </c>
      <c r="AN136" s="23">
        <v>0.204319848805292</v>
      </c>
      <c r="AO136" s="23">
        <v>0.0819</v>
      </c>
      <c r="AP136" s="23">
        <v>0.3359</v>
      </c>
      <c r="AQ136" s="81">
        <v>0.015</v>
      </c>
      <c r="AR136" s="23"/>
      <c r="AS136" s="23">
        <v>0.25794218660561</v>
      </c>
      <c r="AT136" s="23"/>
      <c r="AU136" s="23">
        <v>0.6078184110970997</v>
      </c>
      <c r="AV136" s="23">
        <v>0.07782381552873356</v>
      </c>
      <c r="AW136" s="23"/>
      <c r="AX136" s="21"/>
      <c r="AZ136">
        <f t="shared" si="3"/>
        <v>-0.4146399577502245</v>
      </c>
    </row>
    <row r="137" spans="1:52" ht="12.75">
      <c r="A137" s="1">
        <v>3240</v>
      </c>
      <c r="B137" s="36" t="s">
        <v>118</v>
      </c>
      <c r="C137" s="36">
        <v>347.15</v>
      </c>
      <c r="D137" s="36">
        <v>362.75</v>
      </c>
      <c r="E137" s="23"/>
      <c r="F137" s="23">
        <v>0.007334542572280389</v>
      </c>
      <c r="G137" s="23">
        <v>0.000753989828709889</v>
      </c>
      <c r="H137" s="23"/>
      <c r="I137" s="23">
        <v>0.11190758457169642</v>
      </c>
      <c r="J137" s="23"/>
      <c r="K137" s="36">
        <v>228.14457000000002</v>
      </c>
      <c r="L137" s="36"/>
      <c r="M137" s="23">
        <v>0.1029235165017186</v>
      </c>
      <c r="N137" s="23">
        <v>0.027545774476573522</v>
      </c>
      <c r="O137" s="23">
        <v>0.12257874595231086</v>
      </c>
      <c r="P137" s="23">
        <v>0.200672341809901</v>
      </c>
      <c r="Q137" s="23"/>
      <c r="R137" s="23">
        <v>0.11822862497145893</v>
      </c>
      <c r="S137" s="36">
        <v>3541.888524867193</v>
      </c>
      <c r="T137" s="36"/>
      <c r="U137" s="36">
        <v>629.4</v>
      </c>
      <c r="V137" s="36"/>
      <c r="W137" s="23">
        <v>0.1431</v>
      </c>
      <c r="X137" s="23">
        <v>0.0127</v>
      </c>
      <c r="Y137" s="23"/>
      <c r="Z137" s="23">
        <v>0.18996453873782207</v>
      </c>
      <c r="AA137" s="23">
        <v>0.03784440324745893</v>
      </c>
      <c r="AB137" s="23"/>
      <c r="AC137" s="23">
        <v>0.15532470418310093</v>
      </c>
      <c r="AD137" s="23">
        <v>0.15938003444253096</v>
      </c>
      <c r="AE137" s="23">
        <v>-0.004055330259430029</v>
      </c>
      <c r="AF137" s="23"/>
      <c r="AG137" s="23">
        <v>0.6451863785345259</v>
      </c>
      <c r="AH137" s="23">
        <v>0.0534049166431195</v>
      </c>
      <c r="AJ137" s="23">
        <v>0.071534902563476</v>
      </c>
      <c r="AK137" s="23">
        <v>0.1199</v>
      </c>
      <c r="AL137" s="23">
        <v>0.0808</v>
      </c>
      <c r="AM137" s="23">
        <v>0.0701</v>
      </c>
      <c r="AN137" s="23">
        <v>0.269678630952286</v>
      </c>
      <c r="AO137" s="23">
        <v>0.1686</v>
      </c>
      <c r="AP137" s="23">
        <v>0.2261</v>
      </c>
      <c r="AQ137" s="81">
        <v>0.0069</v>
      </c>
      <c r="AR137" s="23"/>
      <c r="AS137" s="23">
        <v>0.272229397446724</v>
      </c>
      <c r="AT137" s="23"/>
      <c r="AU137" s="23">
        <v>0.5819164199151379</v>
      </c>
      <c r="AV137" s="23">
        <v>0.1534540126377484</v>
      </c>
      <c r="AW137" s="23"/>
      <c r="AX137" s="21">
        <v>30.3</v>
      </c>
      <c r="AZ137">
        <f t="shared" si="3"/>
        <v>0.2735098103645122</v>
      </c>
    </row>
    <row r="138" spans="1:52" ht="12.75">
      <c r="A138" s="1">
        <v>9260</v>
      </c>
      <c r="B138" s="36" t="s">
        <v>206</v>
      </c>
      <c r="C138" s="36">
        <v>94.08</v>
      </c>
      <c r="D138" s="36">
        <v>98.24</v>
      </c>
      <c r="E138" s="23"/>
      <c r="F138" s="23">
        <v>0.007271567477010965</v>
      </c>
      <c r="G138" s="23">
        <v>0.0009399940789882599</v>
      </c>
      <c r="H138" s="23"/>
      <c r="I138" s="23">
        <v>0.11479747608385914</v>
      </c>
      <c r="J138" s="23"/>
      <c r="K138" s="36">
        <v>206.37553</v>
      </c>
      <c r="L138" s="36"/>
      <c r="M138" s="23">
        <v>0.11748764996471439</v>
      </c>
      <c r="N138" s="23">
        <v>0.018353715898400753</v>
      </c>
      <c r="O138" s="23">
        <v>0.14377242439774474</v>
      </c>
      <c r="P138" s="23">
        <v>0.271301976823449</v>
      </c>
      <c r="Q138" s="23"/>
      <c r="R138" s="23">
        <v>0.1053401594384777</v>
      </c>
      <c r="S138" s="36">
        <v>2429.886844648898</v>
      </c>
      <c r="T138" s="36"/>
      <c r="U138" s="36">
        <v>222.58</v>
      </c>
      <c r="V138" s="36"/>
      <c r="W138" s="23">
        <v>0.1344</v>
      </c>
      <c r="X138" s="23">
        <v>0.0269</v>
      </c>
      <c r="Y138" s="23"/>
      <c r="Z138" s="23">
        <v>0.1797896840916004</v>
      </c>
      <c r="AA138" s="23">
        <v>0.05551833863674426</v>
      </c>
      <c r="AB138" s="23"/>
      <c r="AC138" s="23">
        <v>0.11959589956915763</v>
      </c>
      <c r="AD138" s="23">
        <v>0.15554895260733917</v>
      </c>
      <c r="AE138" s="23">
        <v>-0.03595305303818154</v>
      </c>
      <c r="AF138" s="23"/>
      <c r="AG138" s="23">
        <v>0.5112167582825732</v>
      </c>
      <c r="AH138" s="23">
        <v>0.073972602739726</v>
      </c>
      <c r="AJ138" s="23">
        <v>0.0875627313395554</v>
      </c>
      <c r="AK138" s="23">
        <v>0.4264</v>
      </c>
      <c r="AL138" s="23">
        <v>0.1967</v>
      </c>
      <c r="AM138" s="23">
        <v>0.0571</v>
      </c>
      <c r="AN138" s="23">
        <v>0.272431159892354</v>
      </c>
      <c r="AO138" s="23">
        <v>0.3134</v>
      </c>
      <c r="AP138" s="23">
        <v>0.153</v>
      </c>
      <c r="AQ138" s="81">
        <v>0.0043</v>
      </c>
      <c r="AR138" s="23"/>
      <c r="AS138" s="23">
        <v>0.113632571333222</v>
      </c>
      <c r="AT138" s="23"/>
      <c r="AU138" s="23">
        <v>0.48684409496446396</v>
      </c>
      <c r="AV138" s="23">
        <v>0.11787388477241796</v>
      </c>
      <c r="AW138" s="23"/>
      <c r="AX138" s="21">
        <v>29.1</v>
      </c>
      <c r="AZ138">
        <f t="shared" si="3"/>
        <v>0.09234501831980665</v>
      </c>
    </row>
    <row r="139" spans="1:52" ht="12.75">
      <c r="A139" s="1">
        <v>4000</v>
      </c>
      <c r="B139" s="36" t="s">
        <v>119</v>
      </c>
      <c r="C139" s="36">
        <v>218.26</v>
      </c>
      <c r="D139" s="36">
        <v>227.88</v>
      </c>
      <c r="E139" s="23"/>
      <c r="F139" s="23">
        <v>0.007207227647987979</v>
      </c>
      <c r="G139" s="23">
        <v>0.00558836848957478</v>
      </c>
      <c r="H139" s="23"/>
      <c r="I139" s="23">
        <v>0.24426207925571597</v>
      </c>
      <c r="J139" s="23"/>
      <c r="K139" s="36">
        <v>264.07487</v>
      </c>
      <c r="L139" s="36"/>
      <c r="M139" s="23">
        <v>0.1503898760066471</v>
      </c>
      <c r="N139" s="23">
        <v>0.028276747377274137</v>
      </c>
      <c r="O139" s="23">
        <v>0.11959924859110833</v>
      </c>
      <c r="P139" s="23">
        <v>0.177333140710777</v>
      </c>
      <c r="Q139" s="23"/>
      <c r="R139" s="23">
        <v>0.10973705348627201</v>
      </c>
      <c r="S139" s="36">
        <v>3128.320926364192</v>
      </c>
      <c r="T139" s="36"/>
      <c r="U139" s="36">
        <v>470.66</v>
      </c>
      <c r="V139" s="36"/>
      <c r="W139" s="23">
        <v>0.1258</v>
      </c>
      <c r="X139" s="23">
        <v>0.0128</v>
      </c>
      <c r="Y139" s="23"/>
      <c r="Z139" s="23">
        <v>0.17061374249499667</v>
      </c>
      <c r="AA139" s="23">
        <v>0.07134873323397914</v>
      </c>
      <c r="AB139" s="23"/>
      <c r="AC139" s="23">
        <v>0.16121217460247544</v>
      </c>
      <c r="AD139" s="23">
        <v>0.11923534334669426</v>
      </c>
      <c r="AE139" s="23">
        <v>0.04197683125578118</v>
      </c>
      <c r="AF139" s="23"/>
      <c r="AG139" s="23">
        <v>0.6256001409505352</v>
      </c>
      <c r="AH139" s="23">
        <v>0.0554261760596181</v>
      </c>
      <c r="AJ139" s="23">
        <v>0.0869631628522695</v>
      </c>
      <c r="AK139" s="23">
        <v>0.0917</v>
      </c>
      <c r="AL139" s="23">
        <v>0.0779</v>
      </c>
      <c r="AM139" s="23">
        <v>0.0706</v>
      </c>
      <c r="AN139" s="23">
        <v>0.266494992117419</v>
      </c>
      <c r="AO139" s="23">
        <v>0.2264</v>
      </c>
      <c r="AP139" s="23">
        <v>0.2051</v>
      </c>
      <c r="AQ139" s="81">
        <v>0.0068</v>
      </c>
      <c r="AR139" s="23"/>
      <c r="AS139" s="23">
        <v>0.224295288451824</v>
      </c>
      <c r="AT139" s="23"/>
      <c r="AU139" s="23">
        <v>0.5041847489150652</v>
      </c>
      <c r="AV139" s="23">
        <v>0.08993335399876007</v>
      </c>
      <c r="AW139" s="23"/>
      <c r="AX139" s="21"/>
      <c r="AZ139">
        <f t="shared" si="3"/>
        <v>1.2734774114043008</v>
      </c>
    </row>
    <row r="140" spans="1:52" ht="12.75">
      <c r="A140" s="1">
        <v>8800</v>
      </c>
      <c r="B140" s="36" t="s">
        <v>120</v>
      </c>
      <c r="C140" s="36">
        <v>97.98</v>
      </c>
      <c r="D140" s="36">
        <v>102.17</v>
      </c>
      <c r="E140" s="23"/>
      <c r="F140" s="23">
        <v>0.007052804963543657</v>
      </c>
      <c r="G140" s="23">
        <v>-0.00016818993739620147</v>
      </c>
      <c r="H140" s="23"/>
      <c r="I140" s="23">
        <v>0.1506849315068493</v>
      </c>
      <c r="J140" s="23"/>
      <c r="K140" s="36">
        <v>190.87623000000002</v>
      </c>
      <c r="L140" s="36"/>
      <c r="M140" s="23">
        <v>0.07525995434948007</v>
      </c>
      <c r="N140" s="23">
        <v>0.018323548275691943</v>
      </c>
      <c r="O140" s="23">
        <v>0.22374798061389337</v>
      </c>
      <c r="P140" s="23">
        <v>0.274226523102085</v>
      </c>
      <c r="Q140" s="23"/>
      <c r="R140" s="23">
        <v>0.10268417105309802</v>
      </c>
      <c r="S140" s="36">
        <v>2374.5290469678184</v>
      </c>
      <c r="T140" s="36"/>
      <c r="U140" s="36">
        <v>213.52</v>
      </c>
      <c r="V140" s="36"/>
      <c r="W140" s="23">
        <v>0.2243</v>
      </c>
      <c r="X140" s="23">
        <v>0.0194</v>
      </c>
      <c r="Y140" s="23"/>
      <c r="Z140" s="23">
        <v>0.2128755790047311</v>
      </c>
      <c r="AA140" s="23">
        <v>0.0619050927534218</v>
      </c>
      <c r="AB140" s="23"/>
      <c r="AC140" s="23">
        <v>0.16988665636269965</v>
      </c>
      <c r="AD140" s="23">
        <v>0.21136012364760431</v>
      </c>
      <c r="AE140" s="23">
        <v>-0.04147346728490467</v>
      </c>
      <c r="AF140" s="23"/>
      <c r="AG140" s="23">
        <v>0.6306027820710973</v>
      </c>
      <c r="AH140" s="23">
        <v>0.0477554918815664</v>
      </c>
      <c r="AJ140" s="23">
        <v>0.0823164250180705</v>
      </c>
      <c r="AK140" s="23">
        <v>0.343</v>
      </c>
      <c r="AL140" s="23">
        <v>0.1761</v>
      </c>
      <c r="AM140" s="23">
        <v>0.063</v>
      </c>
      <c r="AN140" s="23">
        <v>0.290271968976709</v>
      </c>
      <c r="AO140" s="23">
        <v>0.2337</v>
      </c>
      <c r="AP140" s="23">
        <v>0.191</v>
      </c>
      <c r="AQ140" s="81">
        <v>0.0101</v>
      </c>
      <c r="AR140" s="23"/>
      <c r="AS140" s="23">
        <v>0.180197180928907</v>
      </c>
      <c r="AT140" s="23"/>
      <c r="AU140" s="23">
        <v>0.5645161290322581</v>
      </c>
      <c r="AV140" s="23">
        <v>0.19021899970405445</v>
      </c>
      <c r="AW140" s="23"/>
      <c r="AX140" s="21">
        <v>46.1</v>
      </c>
      <c r="AZ140">
        <f t="shared" si="3"/>
        <v>-0.017183965903769905</v>
      </c>
    </row>
    <row r="141" spans="1:52" ht="12.75">
      <c r="A141" s="1">
        <v>7480</v>
      </c>
      <c r="B141" s="36" t="s">
        <v>121</v>
      </c>
      <c r="C141" s="36">
        <v>177.58</v>
      </c>
      <c r="D141" s="36">
        <v>184.98</v>
      </c>
      <c r="E141" s="23"/>
      <c r="F141" s="23">
        <v>0.006999904003868185</v>
      </c>
      <c r="G141" s="23">
        <v>-0.001066000363787456</v>
      </c>
      <c r="H141" s="23"/>
      <c r="I141" s="23">
        <v>0.08543500567046498</v>
      </c>
      <c r="J141" s="23"/>
      <c r="K141" s="36">
        <v>335.11359999999996</v>
      </c>
      <c r="L141" s="36"/>
      <c r="M141" s="23">
        <v>0.03439015562794068</v>
      </c>
      <c r="N141" s="23">
        <v>0.013378230797233347</v>
      </c>
      <c r="O141" s="23">
        <v>0.12108843537414966</v>
      </c>
      <c r="P141" s="23">
        <v>0.10803324099723</v>
      </c>
      <c r="Q141" s="23"/>
      <c r="R141" s="23">
        <v>0.1393462578347818</v>
      </c>
      <c r="S141" s="36">
        <v>4557.857917092866</v>
      </c>
      <c r="T141" s="36"/>
      <c r="U141" s="36">
        <v>399.35</v>
      </c>
      <c r="V141" s="36"/>
      <c r="W141" s="23">
        <v>0.2249</v>
      </c>
      <c r="X141" s="23">
        <v>0.0415</v>
      </c>
      <c r="Y141" s="23"/>
      <c r="Z141" s="23">
        <v>0.2693848125600769</v>
      </c>
      <c r="AA141" s="23">
        <v>0.1184079204758673</v>
      </c>
      <c r="AB141" s="23"/>
      <c r="AC141" s="23">
        <v>0.22740361885932867</v>
      </c>
      <c r="AD141" s="23">
        <v>0.208664632311858</v>
      </c>
      <c r="AE141" s="23">
        <v>0.018738986547470665</v>
      </c>
      <c r="AF141" s="23"/>
      <c r="AG141" s="23">
        <v>0.4003954098078824</v>
      </c>
      <c r="AH141" s="23">
        <v>0.146543485186365</v>
      </c>
      <c r="AJ141" s="23">
        <v>0.128577436419575</v>
      </c>
      <c r="AK141" s="23">
        <v>0.3946</v>
      </c>
      <c r="AL141" s="23">
        <v>0.1433</v>
      </c>
      <c r="AM141" s="23">
        <v>0.0633</v>
      </c>
      <c r="AN141" s="23">
        <v>0.309312452578835</v>
      </c>
      <c r="AO141" s="23">
        <v>0.2076</v>
      </c>
      <c r="AP141" s="23">
        <v>0.2942</v>
      </c>
      <c r="AQ141" s="81">
        <v>0.0181</v>
      </c>
      <c r="AR141" s="23"/>
      <c r="AS141" s="23">
        <v>0.254463313738297</v>
      </c>
      <c r="AT141" s="23"/>
      <c r="AU141" s="23">
        <v>0.6242145524087059</v>
      </c>
      <c r="AV141" s="23">
        <v>0.20845096075038702</v>
      </c>
      <c r="AW141" s="23"/>
      <c r="AX141" s="21">
        <v>53.1</v>
      </c>
      <c r="AZ141">
        <f t="shared" si="3"/>
        <v>-0.1971887472934036</v>
      </c>
    </row>
    <row r="142" spans="1:52" ht="12.75">
      <c r="A142" s="1">
        <v>5880</v>
      </c>
      <c r="B142" s="36" t="s">
        <v>30</v>
      </c>
      <c r="C142" s="36">
        <v>527.64</v>
      </c>
      <c r="D142" s="36">
        <v>550.33</v>
      </c>
      <c r="E142" s="23"/>
      <c r="F142" s="23">
        <v>0.006993186992951594</v>
      </c>
      <c r="G142" s="23">
        <v>-0.0006999641458576011</v>
      </c>
      <c r="H142" s="23"/>
      <c r="I142" s="23">
        <v>0.09408001163276805</v>
      </c>
      <c r="J142" s="23"/>
      <c r="K142" s="36">
        <v>182.08026</v>
      </c>
      <c r="L142" s="36"/>
      <c r="M142" s="23">
        <v>0.09690852625635227</v>
      </c>
      <c r="N142" s="23">
        <v>0.033162634474030075</v>
      </c>
      <c r="O142" s="23">
        <v>0.2011860376361448</v>
      </c>
      <c r="P142" s="23">
        <v>0.184457782107281</v>
      </c>
      <c r="Q142" s="23"/>
      <c r="R142" s="23">
        <v>0.11531540810367147</v>
      </c>
      <c r="S142" s="36">
        <v>3258.2217768815703</v>
      </c>
      <c r="T142" s="36"/>
      <c r="U142" s="36">
        <v>1083.35</v>
      </c>
      <c r="V142" s="36"/>
      <c r="W142" s="23">
        <v>0.1755</v>
      </c>
      <c r="X142" s="23">
        <v>0.0229</v>
      </c>
      <c r="Y142" s="23"/>
      <c r="Z142" s="23">
        <v>0.16676535637105305</v>
      </c>
      <c r="AA142" s="23">
        <v>0.04653318502039303</v>
      </c>
      <c r="AB142" s="23"/>
      <c r="AC142" s="23">
        <v>0.12433738550583476</v>
      </c>
      <c r="AD142" s="23" t="s">
        <v>299</v>
      </c>
      <c r="AE142" s="23" t="s">
        <v>299</v>
      </c>
      <c r="AF142" s="23"/>
      <c r="AG142" s="23">
        <v>0.45316275497780356</v>
      </c>
      <c r="AH142" s="23">
        <v>0.0840807174887892</v>
      </c>
      <c r="AJ142" s="23">
        <v>0.0972911072809064</v>
      </c>
      <c r="AK142" s="23">
        <v>0.247</v>
      </c>
      <c r="AL142" s="23">
        <v>0.1354</v>
      </c>
      <c r="AM142" s="23">
        <v>0.0517</v>
      </c>
      <c r="AN142" s="23">
        <v>0.30095371192583</v>
      </c>
      <c r="AO142" s="23">
        <v>0.1636</v>
      </c>
      <c r="AP142" s="23">
        <v>0.2445</v>
      </c>
      <c r="AQ142" s="81">
        <v>0.0095</v>
      </c>
      <c r="AR142" s="23"/>
      <c r="AS142" s="23">
        <v>0.274542326114926</v>
      </c>
      <c r="AT142" s="23"/>
      <c r="AU142" s="23">
        <v>0.554821216742925</v>
      </c>
      <c r="AV142" s="23">
        <v>0.25139806812404675</v>
      </c>
      <c r="AW142" s="23"/>
      <c r="AX142" s="21">
        <v>36.7</v>
      </c>
      <c r="AZ142">
        <f t="shared" si="3"/>
        <v>-0.3852112683898137</v>
      </c>
    </row>
    <row r="143" spans="1:52" ht="12.75">
      <c r="A143" s="1">
        <v>450</v>
      </c>
      <c r="B143" s="36" t="s">
        <v>207</v>
      </c>
      <c r="C143" s="36">
        <v>47.52</v>
      </c>
      <c r="D143" s="36">
        <v>49.51</v>
      </c>
      <c r="E143" s="23"/>
      <c r="F143" s="23">
        <v>0.0069624172104063575</v>
      </c>
      <c r="G143" s="23">
        <v>0.006080799935538561</v>
      </c>
      <c r="H143" s="23"/>
      <c r="I143" s="23">
        <v>0.25837706903512314</v>
      </c>
      <c r="J143" s="23"/>
      <c r="K143" s="36">
        <v>237.01081</v>
      </c>
      <c r="L143" s="36"/>
      <c r="M143" s="23">
        <v>0.09779679144385023</v>
      </c>
      <c r="N143" s="23">
        <v>0.015789023032793902</v>
      </c>
      <c r="O143" s="23">
        <v>0.3302603036876356</v>
      </c>
      <c r="P143" s="23">
        <v>0.384706346078045</v>
      </c>
      <c r="Q143" s="23"/>
      <c r="R143" s="23">
        <v>0.10115264637432975</v>
      </c>
      <c r="S143" s="36">
        <v>2253.5373411275314</v>
      </c>
      <c r="T143" s="36"/>
      <c r="U143" s="36">
        <v>112.25</v>
      </c>
      <c r="V143" s="36"/>
      <c r="W143" s="23">
        <v>0.157</v>
      </c>
      <c r="X143" s="23">
        <v>0.0105</v>
      </c>
      <c r="Y143" s="23"/>
      <c r="Z143" s="23">
        <v>0.16784240649540796</v>
      </c>
      <c r="AA143" s="23">
        <v>0.07699552625382623</v>
      </c>
      <c r="AB143" s="23"/>
      <c r="AC143" s="23">
        <v>0.14382978723404255</v>
      </c>
      <c r="AD143" s="23">
        <v>0.26695035460992905</v>
      </c>
      <c r="AE143" s="23">
        <v>-0.1231205673758865</v>
      </c>
      <c r="AF143" s="23"/>
      <c r="AG143" s="23">
        <v>0.5483687943262411</v>
      </c>
      <c r="AH143" s="23">
        <v>0.0356294536817102</v>
      </c>
      <c r="AJ143" s="23">
        <v>0.079467569374791</v>
      </c>
      <c r="AK143" s="23">
        <v>0.213</v>
      </c>
      <c r="AL143" s="23">
        <v>0.1611</v>
      </c>
      <c r="AM143" s="23">
        <v>0.0611</v>
      </c>
      <c r="AN143" s="23">
        <v>0.27591337116589</v>
      </c>
      <c r="AO143" s="23">
        <v>0.261</v>
      </c>
      <c r="AP143" s="23">
        <v>0.1522</v>
      </c>
      <c r="AQ143" s="81">
        <v>0.0067</v>
      </c>
      <c r="AR143" s="23"/>
      <c r="AS143" s="23">
        <v>0.170004086636698</v>
      </c>
      <c r="AT143" s="23"/>
      <c r="AU143" s="23">
        <v>0.5375379939209727</v>
      </c>
      <c r="AV143" s="23">
        <v>0.2296352583586626</v>
      </c>
      <c r="AW143" s="23"/>
      <c r="AX143" s="21"/>
      <c r="AZ143">
        <f t="shared" si="3"/>
        <v>0.30106040480851415</v>
      </c>
    </row>
    <row r="144" spans="1:52" ht="12.75">
      <c r="A144" s="1">
        <v>3150</v>
      </c>
      <c r="B144" s="36" t="s">
        <v>208</v>
      </c>
      <c r="C144" s="36">
        <v>66.22</v>
      </c>
      <c r="D144" s="36">
        <v>69.1</v>
      </c>
      <c r="E144" s="23"/>
      <c r="F144" s="23">
        <v>0.0069018570402736845</v>
      </c>
      <c r="G144" s="23">
        <v>-0.0006603229136303845</v>
      </c>
      <c r="H144" s="23"/>
      <c r="I144" s="23">
        <v>0.13070569482683667</v>
      </c>
      <c r="J144" s="23"/>
      <c r="K144" s="36">
        <v>167.09254</v>
      </c>
      <c r="L144" s="36"/>
      <c r="M144" s="23">
        <v>0.3561179475272811</v>
      </c>
      <c r="N144" s="23">
        <v>0.06787725454990615</v>
      </c>
      <c r="O144" s="23">
        <v>0.40759889383191056</v>
      </c>
      <c r="P144" s="23">
        <v>0.13679327848766</v>
      </c>
      <c r="Q144" s="23"/>
      <c r="R144" s="23">
        <v>0.10899403573253522</v>
      </c>
      <c r="S144" s="36">
        <v>2658.9894556104987</v>
      </c>
      <c r="T144" s="36"/>
      <c r="U144" s="36">
        <v>133.8</v>
      </c>
      <c r="V144" s="36"/>
      <c r="W144" s="23">
        <v>0.2786</v>
      </c>
      <c r="X144" s="23">
        <v>0.0155</v>
      </c>
      <c r="Y144" s="23"/>
      <c r="Z144" s="23">
        <v>0.2338268426134535</v>
      </c>
      <c r="AA144" s="23">
        <v>0.044786763657110255</v>
      </c>
      <c r="AB144" s="23"/>
      <c r="AC144" s="23">
        <v>0.20423516299804959</v>
      </c>
      <c r="AD144" s="23">
        <v>0.14781276121482306</v>
      </c>
      <c r="AE144" s="23">
        <v>0.05642240178322652</v>
      </c>
      <c r="AF144" s="23"/>
      <c r="AG144" s="23">
        <v>0.5224296461409863</v>
      </c>
      <c r="AH144" s="23">
        <v>0.0582120582120582</v>
      </c>
      <c r="AJ144" s="23">
        <v>0.0755517695345776</v>
      </c>
      <c r="AK144" s="23">
        <v>0.3812</v>
      </c>
      <c r="AL144" s="23">
        <v>0.2034</v>
      </c>
      <c r="AM144" s="23">
        <v>0.0437</v>
      </c>
      <c r="AN144" s="23">
        <v>0.349302680159644</v>
      </c>
      <c r="AO144" s="23">
        <v>0.2006</v>
      </c>
      <c r="AP144" s="23">
        <v>0.264</v>
      </c>
      <c r="AQ144" s="81">
        <v>0.0168</v>
      </c>
      <c r="AR144" s="23"/>
      <c r="AS144" s="23">
        <v>0.362235691481978</v>
      </c>
      <c r="AT144" s="23"/>
      <c r="AU144" s="23">
        <v>0.7099296325254105</v>
      </c>
      <c r="AV144" s="23">
        <v>0.3852339997766112</v>
      </c>
      <c r="AW144" s="23"/>
      <c r="AX144" s="21">
        <v>37.7</v>
      </c>
      <c r="AZ144">
        <f t="shared" si="3"/>
        <v>-0.045628313331859564</v>
      </c>
    </row>
    <row r="145" spans="1:52" ht="12.75">
      <c r="A145" s="1">
        <v>2320</v>
      </c>
      <c r="B145" s="36" t="s">
        <v>122</v>
      </c>
      <c r="C145" s="36">
        <v>251.42</v>
      </c>
      <c r="D145" s="36">
        <v>261.53</v>
      </c>
      <c r="E145" s="23"/>
      <c r="F145" s="23">
        <v>0.006669288872245938</v>
      </c>
      <c r="G145" s="23">
        <v>-0.0002550520210224949</v>
      </c>
      <c r="H145" s="23"/>
      <c r="I145" s="23">
        <v>0.14549971335753872</v>
      </c>
      <c r="J145" s="23"/>
      <c r="K145" s="36">
        <v>78.79203</v>
      </c>
      <c r="L145" s="36"/>
      <c r="M145" s="23">
        <v>0.1972422254227344</v>
      </c>
      <c r="N145" s="23">
        <v>0.029597248758119987</v>
      </c>
      <c r="O145" s="23">
        <v>0.1056083453831853</v>
      </c>
      <c r="P145" s="23">
        <v>0.0318590133982948</v>
      </c>
      <c r="Q145" s="23"/>
      <c r="R145" s="23">
        <v>0.10674750652424712</v>
      </c>
      <c r="S145" s="36">
        <v>2097.355839323958</v>
      </c>
      <c r="T145" s="36"/>
      <c r="U145" s="36">
        <v>679.62</v>
      </c>
      <c r="V145" s="36"/>
      <c r="W145" s="23">
        <v>0.144</v>
      </c>
      <c r="X145" s="23">
        <v>0.0506</v>
      </c>
      <c r="Y145" s="23"/>
      <c r="Z145" s="23">
        <v>0.197011500532685</v>
      </c>
      <c r="AA145" s="23">
        <v>0.05298382598996096</v>
      </c>
      <c r="AB145" s="23"/>
      <c r="AC145" s="23">
        <v>0.1926135008348573</v>
      </c>
      <c r="AD145" s="23">
        <v>0.20064403275820944</v>
      </c>
      <c r="AE145" s="23">
        <v>-0.008030531923352152</v>
      </c>
      <c r="AF145" s="23"/>
      <c r="AG145" s="23">
        <v>0.445933052397233</v>
      </c>
      <c r="AH145" s="23">
        <v>0.206787330316742</v>
      </c>
      <c r="AJ145" s="23">
        <v>0.0810558193442255</v>
      </c>
      <c r="AK145" s="23">
        <v>0.8204</v>
      </c>
      <c r="AL145" s="23">
        <v>0.2381</v>
      </c>
      <c r="AM145" s="23">
        <v>0.0392</v>
      </c>
      <c r="AN145" s="23">
        <v>0.2922506922966</v>
      </c>
      <c r="AO145" s="23">
        <v>0.3423</v>
      </c>
      <c r="AP145" s="23">
        <v>0.1661</v>
      </c>
      <c r="AQ145" s="81">
        <v>0.0047</v>
      </c>
      <c r="AR145" s="23"/>
      <c r="AS145" s="23">
        <v>0.151178873898796</v>
      </c>
      <c r="AT145" s="23"/>
      <c r="AU145" s="23">
        <v>0.5637739345274861</v>
      </c>
      <c r="AV145" s="23">
        <v>0.10934880437659932</v>
      </c>
      <c r="AW145" s="23"/>
      <c r="AX145" s="21">
        <v>45.1</v>
      </c>
      <c r="AZ145">
        <f t="shared" si="3"/>
        <v>-0.06670375505801308</v>
      </c>
    </row>
    <row r="146" spans="1:52" ht="12.75">
      <c r="A146" s="1">
        <v>3080</v>
      </c>
      <c r="B146" s="36" t="s">
        <v>123</v>
      </c>
      <c r="C146" s="36">
        <v>142.34</v>
      </c>
      <c r="D146" s="36">
        <v>147.92</v>
      </c>
      <c r="E146" s="23"/>
      <c r="F146" s="23">
        <v>0.006372711117765162</v>
      </c>
      <c r="G146" s="23">
        <v>0.0028560753989468335</v>
      </c>
      <c r="H146" s="23"/>
      <c r="I146" s="23">
        <v>0.19794414012308106</v>
      </c>
      <c r="J146" s="23"/>
      <c r="K146" s="36">
        <v>224.12251999999998</v>
      </c>
      <c r="L146" s="36"/>
      <c r="M146" s="23">
        <v>0.20683703505485695</v>
      </c>
      <c r="N146" s="23">
        <v>0.047808263846834675</v>
      </c>
      <c r="O146" s="23">
        <v>0.2529474812433012</v>
      </c>
      <c r="P146" s="23">
        <v>0.170790829209171</v>
      </c>
      <c r="Q146" s="23"/>
      <c r="R146" s="23">
        <v>0.13277619696781964</v>
      </c>
      <c r="S146" s="36">
        <v>4042.6908618407306</v>
      </c>
      <c r="T146" s="36"/>
      <c r="U146" s="36">
        <v>226.78</v>
      </c>
      <c r="V146" s="36"/>
      <c r="W146" s="23">
        <v>0.1777</v>
      </c>
      <c r="X146" s="23">
        <v>0.0164</v>
      </c>
      <c r="Y146" s="23"/>
      <c r="Z146" s="23">
        <v>0.1950763421143407</v>
      </c>
      <c r="AA146" s="23">
        <v>0.03005820519503084</v>
      </c>
      <c r="AB146" s="23"/>
      <c r="AC146" s="23">
        <v>0.14739175176126018</v>
      </c>
      <c r="AD146" s="23">
        <v>0.13171851500039577</v>
      </c>
      <c r="AE146" s="23">
        <v>0.015673236760864406</v>
      </c>
      <c r="AF146" s="23"/>
      <c r="AG146" s="23">
        <v>0.686693580305549</v>
      </c>
      <c r="AH146" s="23">
        <v>0.0368043087971275</v>
      </c>
      <c r="AJ146" s="23">
        <v>0.0656765950385796</v>
      </c>
      <c r="AK146" s="23">
        <v>0.0827</v>
      </c>
      <c r="AL146" s="23">
        <v>0.069</v>
      </c>
      <c r="AM146" s="23">
        <v>0.0525</v>
      </c>
      <c r="AN146" s="23">
        <v>0.310179999823616</v>
      </c>
      <c r="AO146" s="23">
        <v>0.1369</v>
      </c>
      <c r="AP146" s="23">
        <v>0.2247</v>
      </c>
      <c r="AQ146" s="81">
        <v>0.004</v>
      </c>
      <c r="AR146" s="23"/>
      <c r="AS146" s="23">
        <v>0.271418518735706</v>
      </c>
      <c r="AT146" s="23"/>
      <c r="AU146" s="23">
        <v>0.5967591874709257</v>
      </c>
      <c r="AV146" s="23">
        <v>0.21483951000155063</v>
      </c>
      <c r="AW146" s="23"/>
      <c r="AX146" s="21">
        <v>15.6</v>
      </c>
      <c r="AZ146">
        <f t="shared" si="3"/>
        <v>0.4224706730122156</v>
      </c>
    </row>
    <row r="147" spans="1:52" ht="12.75">
      <c r="A147" s="1">
        <v>9280</v>
      </c>
      <c r="B147" s="36" t="s">
        <v>124</v>
      </c>
      <c r="C147" s="36">
        <v>167.65</v>
      </c>
      <c r="D147" s="36">
        <v>174.18</v>
      </c>
      <c r="E147" s="23"/>
      <c r="F147" s="23">
        <v>0.006292463346458943</v>
      </c>
      <c r="G147" s="23">
        <v>0.005537103705091306</v>
      </c>
      <c r="H147" s="23"/>
      <c r="I147" s="23">
        <v>0.2585592830882353</v>
      </c>
      <c r="J147" s="23"/>
      <c r="K147" s="36">
        <v>233.86538000000002</v>
      </c>
      <c r="L147" s="36"/>
      <c r="M147" s="23">
        <v>0.1629563668744436</v>
      </c>
      <c r="N147" s="23">
        <v>0.03373497267759563</v>
      </c>
      <c r="O147" s="23">
        <v>0.0667368591560703</v>
      </c>
      <c r="P147" s="23">
        <v>0.302299014707982</v>
      </c>
      <c r="Q147" s="23"/>
      <c r="R147" s="23">
        <v>0.11335515118475978</v>
      </c>
      <c r="S147" s="36">
        <v>3197.007070638265</v>
      </c>
      <c r="T147" s="36"/>
      <c r="U147" s="36">
        <v>381.75</v>
      </c>
      <c r="V147" s="36"/>
      <c r="W147" s="23">
        <v>0.151</v>
      </c>
      <c r="X147" s="23">
        <v>0.0091</v>
      </c>
      <c r="Y147" s="23"/>
      <c r="Z147" s="23">
        <v>0.21021463791936576</v>
      </c>
      <c r="AA147" s="23">
        <v>0.05969423989832916</v>
      </c>
      <c r="AB147" s="23"/>
      <c r="AC147" s="23">
        <v>0.17853298477625712</v>
      </c>
      <c r="AD147" s="23">
        <v>0.11763801322466554</v>
      </c>
      <c r="AE147" s="23">
        <v>0.060894971551591584</v>
      </c>
      <c r="AF147" s="23"/>
      <c r="AG147" s="23">
        <v>0.6116151519811369</v>
      </c>
      <c r="AH147" s="23">
        <v>0.0468085106382979</v>
      </c>
      <c r="AJ147" s="23">
        <v>0.0736010042763393</v>
      </c>
      <c r="AK147" s="23">
        <v>0.0756</v>
      </c>
      <c r="AL147" s="23">
        <v>0.0675</v>
      </c>
      <c r="AM147" s="23">
        <v>0.0632</v>
      </c>
      <c r="AN147" s="23">
        <v>0.26795738583527</v>
      </c>
      <c r="AO147" s="23">
        <v>0.193</v>
      </c>
      <c r="AP147" s="23">
        <v>0.1838</v>
      </c>
      <c r="AQ147" s="81">
        <v>0.0034</v>
      </c>
      <c r="AR147" s="23"/>
      <c r="AS147" s="23">
        <v>0.223065065714749</v>
      </c>
      <c r="AT147" s="23"/>
      <c r="AU147" s="23">
        <v>0.5275068899724401</v>
      </c>
      <c r="AV147" s="23">
        <v>0.11442654229383083</v>
      </c>
      <c r="AW147" s="23"/>
      <c r="AX147" s="21"/>
      <c r="AZ147">
        <f t="shared" si="3"/>
        <v>0.9644527233528037</v>
      </c>
    </row>
    <row r="148" spans="1:52" ht="12.75">
      <c r="A148" s="1">
        <v>460</v>
      </c>
      <c r="B148" s="36" t="s">
        <v>125</v>
      </c>
      <c r="C148" s="36">
        <v>196.9</v>
      </c>
      <c r="D148" s="36">
        <v>204.37</v>
      </c>
      <c r="E148" s="23"/>
      <c r="F148" s="23">
        <v>0.006176070862329297</v>
      </c>
      <c r="G148" s="23">
        <v>0.006378368397150114</v>
      </c>
      <c r="H148" s="23"/>
      <c r="I148" s="23">
        <v>0.28011355293426654</v>
      </c>
      <c r="J148" s="23"/>
      <c r="K148" s="36">
        <v>210.81196</v>
      </c>
      <c r="L148" s="36"/>
      <c r="M148" s="23">
        <v>0.18739523690979998</v>
      </c>
      <c r="N148" s="23">
        <v>0.04747480700100183</v>
      </c>
      <c r="O148" s="23">
        <v>0.2632199602780536</v>
      </c>
      <c r="P148" s="23">
        <v>0.183837986629965</v>
      </c>
      <c r="Q148" s="23"/>
      <c r="R148" s="23">
        <v>0.1279694041898836</v>
      </c>
      <c r="S148" s="36">
        <v>3758.555885892018</v>
      </c>
      <c r="T148" s="36"/>
      <c r="U148" s="36">
        <v>358.37</v>
      </c>
      <c r="V148" s="36"/>
      <c r="W148" s="23">
        <v>0.1618</v>
      </c>
      <c r="X148" s="23">
        <v>0.0106</v>
      </c>
      <c r="Y148" s="23"/>
      <c r="Z148" s="23">
        <v>0.18364001626877996</v>
      </c>
      <c r="AA148" s="23">
        <v>0.03572669081526324</v>
      </c>
      <c r="AB148" s="23"/>
      <c r="AC148" s="23">
        <v>0.15832147937411095</v>
      </c>
      <c r="AD148" s="23">
        <v>0.10725462304409673</v>
      </c>
      <c r="AE148" s="23">
        <v>0.05106685633001422</v>
      </c>
      <c r="AF148" s="23"/>
      <c r="AG148" s="23">
        <v>0.6530109056424845</v>
      </c>
      <c r="AH148" s="23">
        <v>0.0310853530031612</v>
      </c>
      <c r="AJ148" s="23">
        <v>0.061374039390249</v>
      </c>
      <c r="AK148" s="23">
        <v>0.0436</v>
      </c>
      <c r="AL148" s="23">
        <v>0.0541</v>
      </c>
      <c r="AM148" s="23">
        <v>0.0569</v>
      </c>
      <c r="AN148" s="23">
        <v>0.297955994586525</v>
      </c>
      <c r="AO148" s="23">
        <v>0.1277</v>
      </c>
      <c r="AP148" s="23">
        <v>0.2243</v>
      </c>
      <c r="AQ148" s="81">
        <v>0.0065</v>
      </c>
      <c r="AR148" s="23"/>
      <c r="AS148" s="23">
        <v>0.295408445509865</v>
      </c>
      <c r="AT148" s="23"/>
      <c r="AU148" s="23">
        <v>0.6148941121712823</v>
      </c>
      <c r="AV148" s="23">
        <v>0.22806609262276006</v>
      </c>
      <c r="AW148" s="23"/>
      <c r="AX148" s="21"/>
      <c r="AZ148">
        <f aca="true" t="shared" si="4" ref="AZ148:AZ211">G148*D148</f>
        <v>1.3035471493255688</v>
      </c>
    </row>
    <row r="149" spans="1:52" ht="12.75">
      <c r="A149" s="1">
        <v>4400</v>
      </c>
      <c r="B149" s="36" t="s">
        <v>126</v>
      </c>
      <c r="C149" s="36">
        <v>305.75</v>
      </c>
      <c r="D149" s="36">
        <v>317.26</v>
      </c>
      <c r="E149" s="23"/>
      <c r="F149" s="23">
        <v>0.0060669490987181884</v>
      </c>
      <c r="G149" s="23">
        <v>-0.0017935031981954896</v>
      </c>
      <c r="H149" s="23"/>
      <c r="I149" s="23">
        <v>0.10140356410660778</v>
      </c>
      <c r="J149" s="23"/>
      <c r="K149" s="36">
        <v>206.29618</v>
      </c>
      <c r="L149" s="36"/>
      <c r="M149" s="23">
        <v>0.1664180843626193</v>
      </c>
      <c r="N149" s="23">
        <v>0.035639097744360894</v>
      </c>
      <c r="O149" s="23">
        <v>0.2736007320420924</v>
      </c>
      <c r="P149" s="23">
        <v>0.260911444223707</v>
      </c>
      <c r="Q149" s="23"/>
      <c r="R149" s="23">
        <v>0.11737583381230873</v>
      </c>
      <c r="S149" s="36">
        <v>3330.159232375935</v>
      </c>
      <c r="T149" s="36"/>
      <c r="U149" s="36">
        <v>583.85</v>
      </c>
      <c r="V149" s="36"/>
      <c r="W149" s="23">
        <v>0.1777</v>
      </c>
      <c r="X149" s="23">
        <v>0.0151</v>
      </c>
      <c r="Y149" s="23"/>
      <c r="Z149" s="23">
        <v>0.17752461513973214</v>
      </c>
      <c r="AA149" s="23">
        <v>0.0501188589540412</v>
      </c>
      <c r="AB149" s="23"/>
      <c r="AC149" s="23">
        <v>0.1328941589811155</v>
      </c>
      <c r="AD149" s="23">
        <v>0.12405211535646318</v>
      </c>
      <c r="AE149" s="23">
        <v>0.008842043624652324</v>
      </c>
      <c r="AF149" s="23"/>
      <c r="AG149" s="23">
        <v>0.52873664178012</v>
      </c>
      <c r="AH149" s="23">
        <v>0.0455022751137557</v>
      </c>
      <c r="AJ149" s="23">
        <v>0.0886974350181988</v>
      </c>
      <c r="AK149" s="23">
        <v>0.2559</v>
      </c>
      <c r="AL149" s="23">
        <v>0.1207</v>
      </c>
      <c r="AM149" s="23">
        <v>0.0516</v>
      </c>
      <c r="AN149" s="23">
        <v>0.300471871815293</v>
      </c>
      <c r="AO149" s="23">
        <v>0.1667</v>
      </c>
      <c r="AP149" s="23">
        <v>0.2477</v>
      </c>
      <c r="AQ149" s="81">
        <v>0.0091</v>
      </c>
      <c r="AR149" s="23"/>
      <c r="AS149" s="23">
        <v>0.275802745537029</v>
      </c>
      <c r="AT149" s="23"/>
      <c r="AU149" s="23">
        <v>0.5224323537969159</v>
      </c>
      <c r="AV149" s="23">
        <v>0.1801280186208903</v>
      </c>
      <c r="AW149" s="23"/>
      <c r="AX149" s="21">
        <v>40.1</v>
      </c>
      <c r="AZ149">
        <f t="shared" si="4"/>
        <v>-0.569006824659501</v>
      </c>
    </row>
    <row r="150" spans="1:52" ht="12.75">
      <c r="A150" s="1">
        <v>6400</v>
      </c>
      <c r="B150" s="36" t="s">
        <v>127</v>
      </c>
      <c r="C150" s="36">
        <v>230.71</v>
      </c>
      <c r="D150" s="36">
        <v>239.24</v>
      </c>
      <c r="E150" s="23"/>
      <c r="F150" s="23">
        <v>0.005950112931574658</v>
      </c>
      <c r="G150" s="23">
        <v>-0.0016533231011754967</v>
      </c>
      <c r="H150" s="23"/>
      <c r="I150" s="23">
        <v>0.12686660810641234</v>
      </c>
      <c r="J150" s="23"/>
      <c r="K150" s="36">
        <v>271.49703000000005</v>
      </c>
      <c r="L150" s="36"/>
      <c r="M150" s="23">
        <v>0.14225359532213022</v>
      </c>
      <c r="N150" s="23">
        <v>0.03485202216719726</v>
      </c>
      <c r="O150" s="23">
        <v>0.04898842952838487</v>
      </c>
      <c r="P150" s="23">
        <v>0.481254881541265</v>
      </c>
      <c r="Q150" s="23"/>
      <c r="R150" s="23">
        <v>0.14017522307072497</v>
      </c>
      <c r="S150" s="36">
        <v>4412.937244108562</v>
      </c>
      <c r="T150" s="36"/>
      <c r="U150" s="36">
        <v>452.35</v>
      </c>
      <c r="V150" s="36"/>
      <c r="W150" s="23">
        <v>0.2784</v>
      </c>
      <c r="X150" s="23">
        <v>0.0106</v>
      </c>
      <c r="Y150" s="23"/>
      <c r="Z150" s="23">
        <v>0.193077833997201</v>
      </c>
      <c r="AA150" s="23">
        <v>0.055269922879177376</v>
      </c>
      <c r="AB150" s="23"/>
      <c r="AC150" s="23">
        <v>0.1370843782865464</v>
      </c>
      <c r="AD150" s="23">
        <v>0.07196019739503276</v>
      </c>
      <c r="AE150" s="23">
        <v>0.06512418089151364</v>
      </c>
      <c r="AF150" s="23"/>
      <c r="AG150" s="23">
        <v>0.39483051533047486</v>
      </c>
      <c r="AH150" s="23">
        <v>0.059016393442623</v>
      </c>
      <c r="AJ150" s="23">
        <v>0.113710685363056</v>
      </c>
      <c r="AK150" s="23">
        <v>0.0303</v>
      </c>
      <c r="AL150" s="23">
        <v>0.08</v>
      </c>
      <c r="AM150" s="23">
        <v>0.0649</v>
      </c>
      <c r="AN150" s="23">
        <v>0.272750987058808</v>
      </c>
      <c r="AO150" s="23">
        <v>0.1136</v>
      </c>
      <c r="AP150" s="23">
        <v>0.2955</v>
      </c>
      <c r="AQ150" s="81">
        <v>0.0091</v>
      </c>
      <c r="AR150" s="23"/>
      <c r="AS150" s="23">
        <v>0.356325737720083</v>
      </c>
      <c r="AT150" s="23"/>
      <c r="AU150" s="23">
        <v>0.6884912221185651</v>
      </c>
      <c r="AV150" s="23">
        <v>0.11525739971164448</v>
      </c>
      <c r="AW150" s="23"/>
      <c r="AX150" s="21">
        <v>21.7</v>
      </c>
      <c r="AZ150">
        <f t="shared" si="4"/>
        <v>-0.39554101872522585</v>
      </c>
    </row>
    <row r="151" spans="1:52" ht="12.75">
      <c r="A151" s="1">
        <v>4920</v>
      </c>
      <c r="B151" s="36" t="s">
        <v>31</v>
      </c>
      <c r="C151" s="36">
        <v>565.48</v>
      </c>
      <c r="D151" s="36">
        <v>584.39</v>
      </c>
      <c r="E151" s="23"/>
      <c r="F151" s="23">
        <v>0.005861191360827522</v>
      </c>
      <c r="G151" s="23">
        <v>-0.0008475167953387874</v>
      </c>
      <c r="H151" s="23"/>
      <c r="I151" s="23">
        <v>0.10039954922651367</v>
      </c>
      <c r="J151" s="23"/>
      <c r="K151" s="36">
        <v>210.88069000000002</v>
      </c>
      <c r="L151" s="36"/>
      <c r="M151" s="23">
        <v>0.15267415616361935</v>
      </c>
      <c r="N151" s="23">
        <v>0.05214853371752568</v>
      </c>
      <c r="O151" s="23">
        <v>0.24233566234136603</v>
      </c>
      <c r="P151" s="23">
        <v>0.115253266353802</v>
      </c>
      <c r="Q151" s="23"/>
      <c r="R151" s="23">
        <v>0.1075884873391103</v>
      </c>
      <c r="S151" s="36">
        <v>3273.5937040396475</v>
      </c>
      <c r="T151" s="36"/>
      <c r="U151" s="36">
        <v>1135.61</v>
      </c>
      <c r="V151" s="36"/>
      <c r="W151" s="23">
        <v>0.1425</v>
      </c>
      <c r="X151" s="23">
        <v>0.017</v>
      </c>
      <c r="Y151" s="23"/>
      <c r="Z151" s="23">
        <v>0.2076100457450998</v>
      </c>
      <c r="AA151" s="23">
        <v>0.03960489894968339</v>
      </c>
      <c r="AB151" s="23"/>
      <c r="AC151" s="23">
        <v>0.18133018884528063</v>
      </c>
      <c r="AD151" s="23">
        <v>0.15734173427902637</v>
      </c>
      <c r="AE151" s="23">
        <v>0.023988454566254258</v>
      </c>
      <c r="AF151" s="23"/>
      <c r="AG151" s="23">
        <v>0.4085253172354318</v>
      </c>
      <c r="AH151" s="23">
        <v>0.0683295274898999</v>
      </c>
      <c r="AJ151" s="23">
        <v>0.0746387514509716</v>
      </c>
      <c r="AK151" s="23">
        <v>0.467</v>
      </c>
      <c r="AL151" s="23">
        <v>0.1534</v>
      </c>
      <c r="AM151" s="23">
        <v>0.0451</v>
      </c>
      <c r="AN151" s="23">
        <v>0.296385039282714</v>
      </c>
      <c r="AO151" s="23">
        <v>0.2019</v>
      </c>
      <c r="AP151" s="23">
        <v>0.2269</v>
      </c>
      <c r="AQ151" s="81">
        <v>0.0076</v>
      </c>
      <c r="AR151" s="23"/>
      <c r="AS151" s="23">
        <v>0.278045395166558</v>
      </c>
      <c r="AT151" s="23"/>
      <c r="AU151" s="23">
        <v>0.5267710123948249</v>
      </c>
      <c r="AV151" s="23">
        <v>0.13728399529539492</v>
      </c>
      <c r="AW151" s="23"/>
      <c r="AX151" s="21">
        <v>39.9</v>
      </c>
      <c r="AZ151">
        <f t="shared" si="4"/>
        <v>-0.49528034002803395</v>
      </c>
    </row>
    <row r="152" spans="1:52" ht="12.75">
      <c r="A152" s="1">
        <v>40</v>
      </c>
      <c r="B152" s="36" t="s">
        <v>209</v>
      </c>
      <c r="C152" s="36">
        <v>53.79</v>
      </c>
      <c r="D152" s="36">
        <v>55.69</v>
      </c>
      <c r="E152" s="23"/>
      <c r="F152" s="23">
        <v>0.005832370871901249</v>
      </c>
      <c r="G152" s="23">
        <v>-0.0058413649359640996</v>
      </c>
      <c r="H152" s="23"/>
      <c r="I152" s="23">
        <v>0.06032315978456014</v>
      </c>
      <c r="J152" s="23"/>
      <c r="K152" s="36">
        <v>200.98020000000002</v>
      </c>
      <c r="L152" s="36"/>
      <c r="M152" s="23">
        <v>0.041328265653130636</v>
      </c>
      <c r="N152" s="23">
        <v>0.01460647030420087</v>
      </c>
      <c r="O152" s="23">
        <v>0.265564738292011</v>
      </c>
      <c r="P152" s="23">
        <v>0.227985524728589</v>
      </c>
      <c r="Q152" s="23"/>
      <c r="R152" s="23">
        <v>0.09836905979830822</v>
      </c>
      <c r="S152" s="36">
        <v>2396.0345005065087</v>
      </c>
      <c r="T152" s="36"/>
      <c r="U152" s="36">
        <v>126.56</v>
      </c>
      <c r="V152" s="36"/>
      <c r="W152" s="23">
        <v>0.2832</v>
      </c>
      <c r="X152" s="23">
        <v>0.0246</v>
      </c>
      <c r="Y152" s="23"/>
      <c r="Z152" s="23">
        <v>0.29135173840400985</v>
      </c>
      <c r="AA152" s="23">
        <v>0.04633634004695416</v>
      </c>
      <c r="AB152" s="23"/>
      <c r="AC152" s="23">
        <v>0.22295839753466873</v>
      </c>
      <c r="AD152" s="23">
        <v>0.1530046224961479</v>
      </c>
      <c r="AE152" s="23">
        <v>0.06995377503852082</v>
      </c>
      <c r="AF152" s="23"/>
      <c r="AG152" s="23">
        <v>0.5311248073959939</v>
      </c>
      <c r="AH152" s="23">
        <v>0.0533707865168539</v>
      </c>
      <c r="AJ152" s="23">
        <v>0.0909206004702478</v>
      </c>
      <c r="AK152" s="23">
        <v>0.26</v>
      </c>
      <c r="AL152" s="23">
        <v>0.1455</v>
      </c>
      <c r="AM152" s="23">
        <v>0.0581</v>
      </c>
      <c r="AN152" s="23">
        <v>0.300683497293667</v>
      </c>
      <c r="AO152" s="23">
        <v>0.1877</v>
      </c>
      <c r="AP152" s="23">
        <v>0.2245</v>
      </c>
      <c r="AQ152" s="81">
        <v>0.0086</v>
      </c>
      <c r="AR152" s="23"/>
      <c r="AS152" s="23">
        <v>0.195338512763596</v>
      </c>
      <c r="AT152" s="23"/>
      <c r="AU152" s="23">
        <v>0.5462973968857721</v>
      </c>
      <c r="AV152" s="23">
        <v>0.10222275050517057</v>
      </c>
      <c r="AW152" s="23"/>
      <c r="AX152" s="21">
        <v>43.5</v>
      </c>
      <c r="AZ152">
        <f t="shared" si="4"/>
        <v>-0.32530561328384067</v>
      </c>
    </row>
    <row r="153" spans="1:52" ht="12.75">
      <c r="A153" s="1">
        <v>1020</v>
      </c>
      <c r="B153" s="36" t="s">
        <v>210</v>
      </c>
      <c r="C153" s="36">
        <v>59.26</v>
      </c>
      <c r="D153" s="36">
        <v>61.36</v>
      </c>
      <c r="E153" s="23"/>
      <c r="F153" s="23">
        <v>0.005820811286672667</v>
      </c>
      <c r="G153" s="23">
        <v>0.00016413715469631995</v>
      </c>
      <c r="H153" s="23"/>
      <c r="I153" s="23">
        <v>0.1346153846153846</v>
      </c>
      <c r="J153" s="23"/>
      <c r="K153" s="36">
        <v>195.25182</v>
      </c>
      <c r="L153" s="36"/>
      <c r="M153" s="23">
        <v>0.2120619785458877</v>
      </c>
      <c r="N153" s="23">
        <v>0.040404475043029256</v>
      </c>
      <c r="O153" s="23">
        <v>0.18722044728434506</v>
      </c>
      <c r="P153" s="23">
        <v>0.167136528393073</v>
      </c>
      <c r="Q153" s="23"/>
      <c r="R153" s="23">
        <v>0.11287843603412892</v>
      </c>
      <c r="S153" s="36">
        <v>2678.412776858777</v>
      </c>
      <c r="T153" s="36"/>
      <c r="U153" s="36">
        <v>120.56</v>
      </c>
      <c r="V153" s="36"/>
      <c r="W153" s="23">
        <v>0.3897</v>
      </c>
      <c r="X153" s="23">
        <v>0.0362</v>
      </c>
      <c r="Y153" s="23"/>
      <c r="Z153" s="23">
        <v>0.37744825945603044</v>
      </c>
      <c r="AA153" s="23">
        <v>0.03572011091175991</v>
      </c>
      <c r="AB153" s="23"/>
      <c r="AC153" s="23">
        <v>0.2577828834003446</v>
      </c>
      <c r="AD153" s="23">
        <v>0.2939689833429064</v>
      </c>
      <c r="AE153" s="23">
        <v>-0.03618609994256178</v>
      </c>
      <c r="AF153" s="23"/>
      <c r="AG153" s="23">
        <v>0.4330844342331993</v>
      </c>
      <c r="AH153" s="23">
        <v>0.135483870967742</v>
      </c>
      <c r="AJ153" s="23">
        <v>0.0766116022455959</v>
      </c>
      <c r="AK153" s="23">
        <v>0.0679</v>
      </c>
      <c r="AL153" s="23">
        <v>0.1892</v>
      </c>
      <c r="AM153" s="23">
        <v>0.0413</v>
      </c>
      <c r="AN153" s="23">
        <v>0.402984331843103</v>
      </c>
      <c r="AO153" s="23">
        <v>0.1151</v>
      </c>
      <c r="AP153" s="23">
        <v>0.3963</v>
      </c>
      <c r="AQ153" s="81">
        <v>0.0465</v>
      </c>
      <c r="AR153" s="23"/>
      <c r="AS153" s="23">
        <v>0.521505690107966</v>
      </c>
      <c r="AT153" s="23"/>
      <c r="AU153" s="23">
        <v>0.7743915343915344</v>
      </c>
      <c r="AV153" s="23">
        <v>0.38412698412698415</v>
      </c>
      <c r="AW153" s="23"/>
      <c r="AX153" s="21"/>
      <c r="AZ153">
        <f t="shared" si="4"/>
        <v>0.010071455812166192</v>
      </c>
    </row>
    <row r="154" spans="1:52" ht="12.75">
      <c r="A154" s="1">
        <v>7602</v>
      </c>
      <c r="B154" s="36" t="s">
        <v>32</v>
      </c>
      <c r="C154" s="36">
        <v>1783.4</v>
      </c>
      <c r="D154" s="36">
        <v>1845.6</v>
      </c>
      <c r="E154" s="23"/>
      <c r="F154" s="23">
        <v>0.005751946568914645</v>
      </c>
      <c r="G154" s="23">
        <v>-0.00031912205582074193</v>
      </c>
      <c r="H154" s="23"/>
      <c r="I154" s="23">
        <v>0.12184696398387726</v>
      </c>
      <c r="J154" s="23"/>
      <c r="K154" s="36">
        <v>231.03338</v>
      </c>
      <c r="L154" s="36"/>
      <c r="M154" s="23">
        <v>0.1962396758228766</v>
      </c>
      <c r="N154" s="23">
        <v>0.04733717759328296</v>
      </c>
      <c r="O154" s="23">
        <v>0.3124647562413493</v>
      </c>
      <c r="P154" s="23">
        <v>0.122236579499514</v>
      </c>
      <c r="Q154" s="23"/>
      <c r="R154" s="23">
        <v>0.11380622245063034</v>
      </c>
      <c r="S154" s="36">
        <v>4177.201729960571</v>
      </c>
      <c r="T154" s="36"/>
      <c r="U154" s="36">
        <v>3554.76</v>
      </c>
      <c r="V154" s="36"/>
      <c r="W154" s="23">
        <v>0.2163</v>
      </c>
      <c r="X154" s="23">
        <v>0.0369</v>
      </c>
      <c r="Y154" s="23"/>
      <c r="Z154" s="23">
        <v>0.26564672994073624</v>
      </c>
      <c r="AA154" s="23">
        <v>0.05832020071570396</v>
      </c>
      <c r="AB154" s="23"/>
      <c r="AC154" s="23">
        <v>0.16856043401005083</v>
      </c>
      <c r="AD154" s="23">
        <v>0.1108680564387484</v>
      </c>
      <c r="AE154" s="23">
        <v>0.057692377571302425</v>
      </c>
      <c r="AF154" s="23"/>
      <c r="AG154" s="23">
        <v>0.29152873717755384</v>
      </c>
      <c r="AH154" s="23">
        <v>0.151253003776176</v>
      </c>
      <c r="AJ154" s="23">
        <v>0.0953965681763002</v>
      </c>
      <c r="AK154" s="23">
        <v>0.152</v>
      </c>
      <c r="AL154" s="23">
        <v>0.0854</v>
      </c>
      <c r="AM154" s="23">
        <v>0.0507</v>
      </c>
      <c r="AN154" s="23">
        <v>0.309386006368925</v>
      </c>
      <c r="AO154" s="23">
        <v>0.1053</v>
      </c>
      <c r="AP154" s="23">
        <v>0.3198</v>
      </c>
      <c r="AQ154" s="81">
        <v>0.0113</v>
      </c>
      <c r="AR154" s="23"/>
      <c r="AS154" s="23">
        <v>0.34824408145909</v>
      </c>
      <c r="AT154" s="23"/>
      <c r="AU154" s="23">
        <v>0.5705921376968163</v>
      </c>
      <c r="AV154" s="23">
        <v>0.15372817294875932</v>
      </c>
      <c r="AW154" s="23"/>
      <c r="AX154" s="21">
        <v>41.5</v>
      </c>
      <c r="AZ154">
        <f t="shared" si="4"/>
        <v>-0.5889716662227613</v>
      </c>
    </row>
    <row r="155" spans="1:52" ht="12.75">
      <c r="A155" s="1">
        <v>2180</v>
      </c>
      <c r="B155" s="36" t="s">
        <v>211</v>
      </c>
      <c r="C155" s="36">
        <v>64.73</v>
      </c>
      <c r="D155" s="36">
        <v>66.98</v>
      </c>
      <c r="E155" s="23"/>
      <c r="F155" s="23">
        <v>0.005736152740948075</v>
      </c>
      <c r="G155" s="23">
        <v>0.0010457331010591542</v>
      </c>
      <c r="H155" s="23"/>
      <c r="I155" s="23">
        <v>0.17868338557993732</v>
      </c>
      <c r="J155" s="23"/>
      <c r="K155" s="36">
        <v>97.67142999999999</v>
      </c>
      <c r="L155" s="36"/>
      <c r="M155" s="23">
        <v>0.16568497054911635</v>
      </c>
      <c r="N155" s="23">
        <v>0.022744402571491906</v>
      </c>
      <c r="O155" s="23">
        <v>0.2134502923976608</v>
      </c>
      <c r="P155" s="23">
        <v>0.334313474814625</v>
      </c>
      <c r="Q155" s="23"/>
      <c r="R155" s="23">
        <v>0.09617500126388837</v>
      </c>
      <c r="S155" s="36">
        <v>2308.7520229283073</v>
      </c>
      <c r="T155" s="36"/>
      <c r="U155" s="36">
        <v>137.92</v>
      </c>
      <c r="V155" s="36"/>
      <c r="W155" s="23">
        <v>0.1998</v>
      </c>
      <c r="X155" s="23">
        <v>0.0185</v>
      </c>
      <c r="Y155" s="23"/>
      <c r="Z155" s="23">
        <v>0.2720157196659571</v>
      </c>
      <c r="AA155" s="23">
        <v>0.08538058799838905</v>
      </c>
      <c r="AB155" s="23"/>
      <c r="AC155" s="23">
        <v>0.21069248579246475</v>
      </c>
      <c r="AD155" s="23">
        <v>0.25405177857293204</v>
      </c>
      <c r="AE155" s="23">
        <v>-0.043359292780467296</v>
      </c>
      <c r="AF155" s="23"/>
      <c r="AG155" s="23">
        <v>0.49484319090717743</v>
      </c>
      <c r="AH155" s="23">
        <v>0.0511440107671602</v>
      </c>
      <c r="AJ155" s="23">
        <v>0.0892694141113628</v>
      </c>
      <c r="AK155" s="23">
        <v>0.2646</v>
      </c>
      <c r="AL155" s="23">
        <v>0.1503</v>
      </c>
      <c r="AM155" s="23">
        <v>0.0566</v>
      </c>
      <c r="AN155" s="23">
        <v>0.27589257229038</v>
      </c>
      <c r="AO155" s="23">
        <v>0.2304</v>
      </c>
      <c r="AP155" s="23">
        <v>0.1689</v>
      </c>
      <c r="AQ155" s="81">
        <v>0.0043</v>
      </c>
      <c r="AR155" s="23"/>
      <c r="AS155" s="23">
        <v>0.190184357261265</v>
      </c>
      <c r="AT155" s="23"/>
      <c r="AU155" s="23">
        <v>0.4982216531512306</v>
      </c>
      <c r="AV155" s="23">
        <v>0.16417698107838952</v>
      </c>
      <c r="AW155" s="23"/>
      <c r="AX155" s="21"/>
      <c r="AZ155">
        <f t="shared" si="4"/>
        <v>0.07004320310894215</v>
      </c>
    </row>
    <row r="156" spans="1:52" ht="12.75">
      <c r="A156" s="1">
        <v>1720</v>
      </c>
      <c r="B156" s="36" t="s">
        <v>128</v>
      </c>
      <c r="C156" s="36">
        <v>237.49</v>
      </c>
      <c r="D156" s="36">
        <v>245.23</v>
      </c>
      <c r="E156" s="23"/>
      <c r="F156" s="23">
        <v>0.005359482307961905</v>
      </c>
      <c r="G156" s="23">
        <v>-0.0016917570511687519</v>
      </c>
      <c r="H156" s="23"/>
      <c r="I156" s="23">
        <v>0.10320923214941076</v>
      </c>
      <c r="J156" s="23"/>
      <c r="K156" s="36">
        <v>197.51945999999998</v>
      </c>
      <c r="L156" s="36"/>
      <c r="M156" s="23">
        <v>0.22639040348964</v>
      </c>
      <c r="N156" s="23">
        <v>0.06719601498637603</v>
      </c>
      <c r="O156" s="23">
        <v>0.19869479820059557</v>
      </c>
      <c r="P156" s="23">
        <v>0.145809494087867</v>
      </c>
      <c r="Q156" s="23"/>
      <c r="R156" s="23">
        <v>0.089125548531984</v>
      </c>
      <c r="S156" s="36">
        <v>2685.8935108701144</v>
      </c>
      <c r="T156" s="36"/>
      <c r="U156" s="36">
        <v>516.93</v>
      </c>
      <c r="V156" s="36"/>
      <c r="W156" s="23">
        <v>0.324</v>
      </c>
      <c r="X156" s="23">
        <v>0.0396</v>
      </c>
      <c r="Y156" s="23"/>
      <c r="Z156" s="23">
        <v>0.3988517753888418</v>
      </c>
      <c r="AA156" s="23">
        <v>0.09488964480658175</v>
      </c>
      <c r="AB156" s="23"/>
      <c r="AC156" s="23">
        <v>0.29056960294373585</v>
      </c>
      <c r="AD156" s="23">
        <v>0.22672235896670892</v>
      </c>
      <c r="AE156" s="23">
        <v>0.06384724397702693</v>
      </c>
      <c r="AF156" s="23"/>
      <c r="AG156" s="23">
        <v>0.12844036697247707</v>
      </c>
      <c r="AH156" s="23">
        <v>0.0848623853211009</v>
      </c>
      <c r="AJ156" s="23">
        <v>0.104453418152568</v>
      </c>
      <c r="AK156" s="23">
        <v>0.2134</v>
      </c>
      <c r="AL156" s="23">
        <v>0.0804</v>
      </c>
      <c r="AM156" s="23">
        <v>0.0377</v>
      </c>
      <c r="AN156" s="23">
        <v>0.31476469689261</v>
      </c>
      <c r="AO156" s="23">
        <v>0.0875</v>
      </c>
      <c r="AP156" s="23">
        <v>0.3176</v>
      </c>
      <c r="AQ156" s="81">
        <v>0.0108</v>
      </c>
      <c r="AR156" s="23"/>
      <c r="AS156" s="23">
        <v>0.283388102742941</v>
      </c>
      <c r="AT156" s="23"/>
      <c r="AU156" s="23">
        <v>0.5467601758330257</v>
      </c>
      <c r="AV156" s="23">
        <v>0.16294755209556727</v>
      </c>
      <c r="AW156" s="23"/>
      <c r="AX156" s="21">
        <v>28.1</v>
      </c>
      <c r="AZ156">
        <f t="shared" si="4"/>
        <v>-0.414869581658113</v>
      </c>
    </row>
    <row r="157" spans="1:52" ht="12.75">
      <c r="A157" s="1">
        <v>1922</v>
      </c>
      <c r="B157" s="36" t="s">
        <v>33</v>
      </c>
      <c r="C157" s="36">
        <v>2723.55</v>
      </c>
      <c r="D157" s="36">
        <v>2812.56</v>
      </c>
      <c r="E157" s="23"/>
      <c r="F157" s="23">
        <v>0.00535574069073208</v>
      </c>
      <c r="G157" s="23">
        <v>8.815323354616211E-05</v>
      </c>
      <c r="H157" s="23"/>
      <c r="I157" s="23">
        <v>0.1260165348030936</v>
      </c>
      <c r="J157" s="23"/>
      <c r="K157" s="36">
        <v>227.69129999999998</v>
      </c>
      <c r="L157" s="36"/>
      <c r="M157" s="23">
        <v>0.19298076640728223</v>
      </c>
      <c r="N157" s="23">
        <v>0.058552212793418476</v>
      </c>
      <c r="O157" s="23">
        <v>0.3333070916322713</v>
      </c>
      <c r="P157" s="23">
        <v>0.111578013077878</v>
      </c>
      <c r="Q157" s="23"/>
      <c r="R157" s="23">
        <v>0.1062957503791939</v>
      </c>
      <c r="S157" s="36">
        <v>3638.2709326507356</v>
      </c>
      <c r="T157" s="36"/>
      <c r="U157" s="36">
        <v>5221.8</v>
      </c>
      <c r="V157" s="36"/>
      <c r="W157" s="23">
        <v>0.2176</v>
      </c>
      <c r="X157" s="23">
        <v>0.0482</v>
      </c>
      <c r="Y157" s="23"/>
      <c r="Z157" s="23">
        <v>0.2516299732446969</v>
      </c>
      <c r="AA157" s="23">
        <v>0.06313260235219177</v>
      </c>
      <c r="AB157" s="23"/>
      <c r="AC157" s="23">
        <v>0.1832021564568595</v>
      </c>
      <c r="AD157" s="23">
        <v>0.1317787356975501</v>
      </c>
      <c r="AE157" s="23">
        <v>0.05142342075930939</v>
      </c>
      <c r="AF157" s="23"/>
      <c r="AG157" s="23">
        <v>0.35157014171652146</v>
      </c>
      <c r="AH157" s="23">
        <v>0.129346547959012</v>
      </c>
      <c r="AJ157" s="23">
        <v>0.0879634306495606</v>
      </c>
      <c r="AK157" s="23">
        <v>0.3703</v>
      </c>
      <c r="AL157" s="23">
        <v>0.1083</v>
      </c>
      <c r="AM157" s="23">
        <v>0.0351</v>
      </c>
      <c r="AN157" s="23">
        <v>0.32983409363934</v>
      </c>
      <c r="AO157" s="23">
        <v>0.2008</v>
      </c>
      <c r="AP157" s="23">
        <v>0.2837</v>
      </c>
      <c r="AQ157" s="81">
        <v>0.0081</v>
      </c>
      <c r="AR157" s="23"/>
      <c r="AS157" s="23">
        <v>0.291504807253796</v>
      </c>
      <c r="AT157" s="23"/>
      <c r="AU157" s="23">
        <v>0.5188067593537122</v>
      </c>
      <c r="AV157" s="23">
        <v>0.16442208137051512</v>
      </c>
      <c r="AW157" s="23"/>
      <c r="AX157" s="21">
        <v>44.1</v>
      </c>
      <c r="AZ157">
        <f t="shared" si="4"/>
        <v>0.2479362585425937</v>
      </c>
    </row>
    <row r="158" spans="1:52" ht="12.75">
      <c r="A158" s="1">
        <v>2330</v>
      </c>
      <c r="B158" s="36" t="s">
        <v>129</v>
      </c>
      <c r="C158" s="36">
        <v>123.12</v>
      </c>
      <c r="D158" s="36">
        <v>127.14</v>
      </c>
      <c r="E158" s="23"/>
      <c r="F158" s="23">
        <v>0.005329713287052451</v>
      </c>
      <c r="G158" s="23">
        <v>0.015448655797263622</v>
      </c>
      <c r="H158" s="23"/>
      <c r="I158" s="23">
        <v>0.4963417512390843</v>
      </c>
      <c r="J158" s="23"/>
      <c r="K158" s="36">
        <v>184.5838</v>
      </c>
      <c r="L158" s="36"/>
      <c r="M158" s="23">
        <v>0.15970422067131929</v>
      </c>
      <c r="N158" s="23">
        <v>0.04203802908106199</v>
      </c>
      <c r="O158" s="23">
        <v>0.15740092424030247</v>
      </c>
      <c r="P158" s="23">
        <v>0.172302916066083</v>
      </c>
      <c r="Q158" s="23"/>
      <c r="R158" s="23">
        <v>0.11276524643897683</v>
      </c>
      <c r="S158" s="36">
        <v>2968.9162780426373</v>
      </c>
      <c r="T158" s="36"/>
      <c r="U158" s="36">
        <v>182.79</v>
      </c>
      <c r="V158" s="36"/>
      <c r="W158" s="23">
        <v>0.1792</v>
      </c>
      <c r="X158" s="23">
        <v>0.0299</v>
      </c>
      <c r="Y158" s="23"/>
      <c r="Z158" s="23">
        <v>0.20569220299436128</v>
      </c>
      <c r="AA158" s="23">
        <v>0.059287410926365795</v>
      </c>
      <c r="AB158" s="23"/>
      <c r="AC158" s="23">
        <v>0.12382985711939563</v>
      </c>
      <c r="AD158" s="23">
        <v>0.12596485465593693</v>
      </c>
      <c r="AE158" s="23">
        <v>-0.002134997536541297</v>
      </c>
      <c r="AF158" s="23"/>
      <c r="AG158" s="23">
        <v>0.5227459352931516</v>
      </c>
      <c r="AH158" s="23">
        <v>0.0689170182841069</v>
      </c>
      <c r="AJ158" s="23">
        <v>0.075359391451963</v>
      </c>
      <c r="AK158" s="23">
        <v>0.1576</v>
      </c>
      <c r="AL158" s="23">
        <v>0.0784</v>
      </c>
      <c r="AM158" s="23">
        <v>0.0521</v>
      </c>
      <c r="AN158" s="23">
        <v>0.292311984725725</v>
      </c>
      <c r="AO158" s="23">
        <v>0.2426</v>
      </c>
      <c r="AP158" s="23">
        <v>0.1551</v>
      </c>
      <c r="AQ158" s="81">
        <v>0.0049</v>
      </c>
      <c r="AR158" s="23"/>
      <c r="AS158" s="23">
        <v>0.153175262402779</v>
      </c>
      <c r="AT158" s="23"/>
      <c r="AU158" s="23">
        <v>0.4402491976590523</v>
      </c>
      <c r="AV158" s="23">
        <v>0.10704172172928073</v>
      </c>
      <c r="AW158" s="23"/>
      <c r="AX158" s="21"/>
      <c r="AZ158">
        <f t="shared" si="4"/>
        <v>1.964142098064097</v>
      </c>
    </row>
    <row r="159" spans="1:52" ht="12.75">
      <c r="A159" s="1">
        <v>8240</v>
      </c>
      <c r="B159" s="36" t="s">
        <v>130</v>
      </c>
      <c r="C159" s="36">
        <v>156.18</v>
      </c>
      <c r="D159" s="36">
        <v>161.17</v>
      </c>
      <c r="E159" s="23"/>
      <c r="F159" s="23">
        <v>0.005234723542165254</v>
      </c>
      <c r="G159" s="23">
        <v>-0.0029874416922617275</v>
      </c>
      <c r="H159" s="23"/>
      <c r="I159" s="23">
        <v>0.026621160409556314</v>
      </c>
      <c r="J159" s="23"/>
      <c r="K159" s="36">
        <v>171.62013000000002</v>
      </c>
      <c r="L159" s="36"/>
      <c r="M159" s="23">
        <v>0.26509669369931377</v>
      </c>
      <c r="N159" s="23">
        <v>0.04742113357590308</v>
      </c>
      <c r="O159" s="23">
        <v>0.3198860939724727</v>
      </c>
      <c r="P159" s="23">
        <v>0.251788574479445</v>
      </c>
      <c r="Q159" s="23"/>
      <c r="R159" s="23">
        <v>0.10447587178326866</v>
      </c>
      <c r="S159" s="36">
        <v>2719.713957281808</v>
      </c>
      <c r="T159" s="36"/>
      <c r="U159" s="36">
        <v>284.54</v>
      </c>
      <c r="V159" s="36"/>
      <c r="W159" s="23">
        <v>0.287</v>
      </c>
      <c r="X159" s="23">
        <v>0.0219</v>
      </c>
      <c r="Y159" s="23"/>
      <c r="Z159" s="23">
        <v>0.26109056548443327</v>
      </c>
      <c r="AA159" s="23">
        <v>0.09157373901484381</v>
      </c>
      <c r="AB159" s="23"/>
      <c r="AC159" s="23">
        <v>0.15625142857142857</v>
      </c>
      <c r="AD159" s="23">
        <v>0.21037714285714285</v>
      </c>
      <c r="AE159" s="23">
        <v>-0.05412571428571428</v>
      </c>
      <c r="AF159" s="23"/>
      <c r="AG159" s="23">
        <v>0.3639314285714286</v>
      </c>
      <c r="AH159" s="23">
        <v>0.0909090909090909</v>
      </c>
      <c r="AJ159" s="23">
        <v>0.0794301978124933</v>
      </c>
      <c r="AK159" s="23">
        <v>0.3858</v>
      </c>
      <c r="AL159" s="23">
        <v>0.1846</v>
      </c>
      <c r="AM159" s="23">
        <v>0.0412</v>
      </c>
      <c r="AN159" s="23">
        <v>0.348918777390797</v>
      </c>
      <c r="AO159" s="23">
        <v>0.1408</v>
      </c>
      <c r="AP159" s="23">
        <v>0.3673</v>
      </c>
      <c r="AQ159" s="81">
        <v>0.027</v>
      </c>
      <c r="AR159" s="23"/>
      <c r="AS159" s="23">
        <v>0.379195043394881</v>
      </c>
      <c r="AT159" s="23"/>
      <c r="AU159" s="23">
        <v>0.6962370168568023</v>
      </c>
      <c r="AV159" s="23">
        <v>0.33798739996594585</v>
      </c>
      <c r="AW159" s="23"/>
      <c r="AX159" s="21">
        <v>51.8</v>
      </c>
      <c r="AZ159">
        <f t="shared" si="4"/>
        <v>-0.4814859775418226</v>
      </c>
    </row>
    <row r="160" spans="1:52" s="56" customFormat="1" ht="12.75">
      <c r="A160" s="1">
        <v>4680</v>
      </c>
      <c r="B160" s="36" t="s">
        <v>131</v>
      </c>
      <c r="C160" s="36">
        <v>147.59</v>
      </c>
      <c r="D160" s="36">
        <v>151.99</v>
      </c>
      <c r="E160" s="23"/>
      <c r="F160" s="23">
        <v>0.005007251087800979</v>
      </c>
      <c r="G160" s="23">
        <v>-0.0027528706375365974</v>
      </c>
      <c r="H160" s="53"/>
      <c r="I160" s="53">
        <v>0.10974487112046291</v>
      </c>
      <c r="J160" s="53"/>
      <c r="K160" s="33">
        <v>132.45014</v>
      </c>
      <c r="L160" s="33"/>
      <c r="M160" s="53">
        <v>0.16681719496309166</v>
      </c>
      <c r="N160" s="53">
        <v>0.04572698083222521</v>
      </c>
      <c r="O160" s="53">
        <v>0.21015674870558196</v>
      </c>
      <c r="P160" s="53">
        <v>0.301333646671758</v>
      </c>
      <c r="Q160" s="53"/>
      <c r="R160" s="53">
        <v>0.1082618276850005</v>
      </c>
      <c r="S160" s="33">
        <v>2819.7140326922267</v>
      </c>
      <c r="T160" s="33"/>
      <c r="U160" s="33">
        <v>322.55</v>
      </c>
      <c r="V160" s="33"/>
      <c r="W160" s="53">
        <v>0.1826</v>
      </c>
      <c r="X160" s="53">
        <v>0.0173</v>
      </c>
      <c r="Y160" s="53"/>
      <c r="Z160" s="53">
        <v>0.20722441529776306</v>
      </c>
      <c r="AA160" s="53">
        <v>0.03890812792829497</v>
      </c>
      <c r="AB160" s="53"/>
      <c r="AC160" s="53">
        <v>0.18692022263450836</v>
      </c>
      <c r="AD160" s="53">
        <v>0.15750066260270343</v>
      </c>
      <c r="AE160" s="53">
        <v>0.02941956003180493</v>
      </c>
      <c r="AF160" s="53"/>
      <c r="AG160" s="53">
        <v>0.47687516565067584</v>
      </c>
      <c r="AH160" s="53">
        <v>0.0549645390070922</v>
      </c>
      <c r="AJ160" s="53">
        <v>0.0727316248739691</v>
      </c>
      <c r="AK160" s="53">
        <v>0.4075</v>
      </c>
      <c r="AL160" s="53">
        <v>0.1547</v>
      </c>
      <c r="AM160" s="53">
        <v>0.0486</v>
      </c>
      <c r="AN160" s="53">
        <v>0.288346886829598</v>
      </c>
      <c r="AO160" s="53">
        <v>0.2106</v>
      </c>
      <c r="AP160" s="53">
        <v>0.1948</v>
      </c>
      <c r="AQ160" s="71">
        <v>0.0068</v>
      </c>
      <c r="AR160" s="53"/>
      <c r="AS160" s="53">
        <v>0.217468968991893</v>
      </c>
      <c r="AT160" s="53"/>
      <c r="AU160" s="53">
        <v>0.5020818463002618</v>
      </c>
      <c r="AV160" s="53">
        <v>0.11955745895788722</v>
      </c>
      <c r="AW160" s="53"/>
      <c r="AX160" s="28">
        <v>45.5</v>
      </c>
      <c r="AZ160">
        <f t="shared" si="4"/>
        <v>-0.41840880819918747</v>
      </c>
    </row>
    <row r="161" spans="1:52" ht="12.75">
      <c r="A161" s="1">
        <v>6120</v>
      </c>
      <c r="B161" s="36" t="s">
        <v>132</v>
      </c>
      <c r="C161" s="36">
        <v>169.5</v>
      </c>
      <c r="D161" s="36">
        <v>174.62</v>
      </c>
      <c r="E161" s="23"/>
      <c r="F161" s="23">
        <v>0.004972196807659923</v>
      </c>
      <c r="G161" s="23">
        <v>-0.00017563485209448615</v>
      </c>
      <c r="H161" s="23"/>
      <c r="I161" s="23">
        <v>0.1882945825220479</v>
      </c>
      <c r="J161" s="23"/>
      <c r="K161" s="36">
        <v>184.31754999999998</v>
      </c>
      <c r="L161" s="36"/>
      <c r="M161" s="23">
        <v>0.06012018173823819</v>
      </c>
      <c r="N161" s="23">
        <v>0.024177280848366088</v>
      </c>
      <c r="O161" s="23">
        <v>0.16436233611442194</v>
      </c>
      <c r="P161" s="23">
        <v>0.233599401346969</v>
      </c>
      <c r="Q161" s="23"/>
      <c r="R161" s="23">
        <v>0.10263320393693358</v>
      </c>
      <c r="S161" s="36">
        <v>2946.687636142337</v>
      </c>
      <c r="T161" s="36"/>
      <c r="U161" s="36">
        <v>347.39</v>
      </c>
      <c r="V161" s="36"/>
      <c r="W161" s="23">
        <v>0.1223</v>
      </c>
      <c r="X161" s="23">
        <v>0.0094</v>
      </c>
      <c r="Y161" s="23"/>
      <c r="Z161" s="23">
        <v>0.17365969047035237</v>
      </c>
      <c r="AA161" s="23">
        <v>0.026908886750080206</v>
      </c>
      <c r="AB161" s="23"/>
      <c r="AC161" s="23">
        <v>0.14273351053965508</v>
      </c>
      <c r="AD161" s="23">
        <v>0.123817765964023</v>
      </c>
      <c r="AE161" s="23">
        <v>0.018915744575632082</v>
      </c>
      <c r="AF161" s="23"/>
      <c r="AG161" s="23">
        <v>0.6744142918959016</v>
      </c>
      <c r="AH161" s="23">
        <v>0.0458209588459907</v>
      </c>
      <c r="AJ161" s="23">
        <v>0.0754144994967545</v>
      </c>
      <c r="AK161" s="23">
        <v>0.1167</v>
      </c>
      <c r="AL161" s="23">
        <v>0.0997</v>
      </c>
      <c r="AM161" s="23">
        <v>0.0705</v>
      </c>
      <c r="AN161" s="23">
        <v>0.266558621940372</v>
      </c>
      <c r="AO161" s="23">
        <v>0.1533</v>
      </c>
      <c r="AP161" s="23">
        <v>0.2114</v>
      </c>
      <c r="AQ161" s="81">
        <v>0.0067</v>
      </c>
      <c r="AR161" s="23"/>
      <c r="AS161" s="23">
        <v>0.273900859098636</v>
      </c>
      <c r="AT161" s="23"/>
      <c r="AU161" s="23">
        <v>0.6001839124963702</v>
      </c>
      <c r="AV161" s="23">
        <v>0.14466169780272964</v>
      </c>
      <c r="AW161" s="23"/>
      <c r="AX161" s="21">
        <v>22.5</v>
      </c>
      <c r="AZ161">
        <f t="shared" si="4"/>
        <v>-0.030669357872739174</v>
      </c>
    </row>
    <row r="162" spans="1:52" ht="12.75">
      <c r="A162" s="1">
        <v>280</v>
      </c>
      <c r="B162" s="36" t="s">
        <v>212</v>
      </c>
      <c r="C162" s="36">
        <v>57.79</v>
      </c>
      <c r="D162" s="36">
        <v>59.48</v>
      </c>
      <c r="E162" s="23"/>
      <c r="F162" s="23">
        <v>0.0047029660735271595</v>
      </c>
      <c r="G162" s="23">
        <v>-0.0011072040010591255</v>
      </c>
      <c r="H162" s="23"/>
      <c r="I162" s="23">
        <v>0.17092866756393002</v>
      </c>
      <c r="J162" s="23"/>
      <c r="K162" s="36">
        <v>191.55478</v>
      </c>
      <c r="L162" s="36"/>
      <c r="M162" s="23">
        <v>0.013081876724930996</v>
      </c>
      <c r="N162" s="23">
        <v>0.0129742033383915</v>
      </c>
      <c r="O162" s="23">
        <v>0.1280701754385965</v>
      </c>
      <c r="P162" s="23">
        <v>0.348478862109838</v>
      </c>
      <c r="Q162" s="23"/>
      <c r="R162" s="23">
        <v>0.09903905984568002</v>
      </c>
      <c r="S162" s="36">
        <v>2348.824987207829</v>
      </c>
      <c r="T162" s="36"/>
      <c r="U162" s="36">
        <v>129.14</v>
      </c>
      <c r="V162" s="36"/>
      <c r="W162" s="23">
        <v>0.0934</v>
      </c>
      <c r="X162" s="23">
        <v>0.0032</v>
      </c>
      <c r="Y162" s="23"/>
      <c r="Z162" s="23">
        <v>0.11153846153846154</v>
      </c>
      <c r="AA162" s="23">
        <v>0.020707661834878904</v>
      </c>
      <c r="AB162" s="23"/>
      <c r="AC162" s="23">
        <v>0.10651545474760951</v>
      </c>
      <c r="AD162" s="23">
        <v>0.13075383589059372</v>
      </c>
      <c r="AE162" s="23">
        <v>-0.02423838114298421</v>
      </c>
      <c r="AF162" s="23"/>
      <c r="AG162" s="23">
        <v>0.7636201912386035</v>
      </c>
      <c r="AH162" s="23">
        <v>0.0291828793774319</v>
      </c>
      <c r="AJ162" s="23">
        <v>0.0708844102777201</v>
      </c>
      <c r="AK162" s="23">
        <v>0.0227</v>
      </c>
      <c r="AL162" s="23">
        <v>0.1264</v>
      </c>
      <c r="AM162" s="23">
        <v>0.0872</v>
      </c>
      <c r="AN162" s="23">
        <v>0.249233413863594</v>
      </c>
      <c r="AO162" s="23">
        <v>0.1624</v>
      </c>
      <c r="AP162" s="23">
        <v>0.1388</v>
      </c>
      <c r="AQ162" s="81">
        <v>0.004</v>
      </c>
      <c r="AR162" s="23"/>
      <c r="AS162" s="23">
        <v>0.200201545179711</v>
      </c>
      <c r="AT162" s="23"/>
      <c r="AU162" s="23">
        <v>0.5216606498194946</v>
      </c>
      <c r="AV162" s="23">
        <v>0.15446106240330068</v>
      </c>
      <c r="AW162" s="23"/>
      <c r="AX162" s="21"/>
      <c r="AZ162">
        <f t="shared" si="4"/>
        <v>-0.06585649398299678</v>
      </c>
    </row>
    <row r="163" spans="1:52" ht="12.75">
      <c r="A163" s="1">
        <v>6162</v>
      </c>
      <c r="B163" s="36" t="s">
        <v>34</v>
      </c>
      <c r="C163" s="36">
        <v>2850.52</v>
      </c>
      <c r="D163" s="36">
        <v>2931.49</v>
      </c>
      <c r="E163" s="23"/>
      <c r="F163" s="23">
        <v>0.004669434615783619</v>
      </c>
      <c r="G163" s="23">
        <v>-0.0032762658876472894</v>
      </c>
      <c r="H163" s="23"/>
      <c r="I163" s="23">
        <v>0.10589086145490767</v>
      </c>
      <c r="J163" s="23"/>
      <c r="K163" s="36">
        <v>220.8915</v>
      </c>
      <c r="L163" s="36"/>
      <c r="M163" s="23">
        <v>0.06876099342708764</v>
      </c>
      <c r="N163" s="23">
        <v>0.021162912519643792</v>
      </c>
      <c r="O163" s="23">
        <v>0.13005946821097203</v>
      </c>
      <c r="P163" s="23">
        <v>0.159221144156007</v>
      </c>
      <c r="Q163" s="23"/>
      <c r="R163" s="23">
        <v>0.12074356021209644</v>
      </c>
      <c r="S163" s="36">
        <v>4169.769266239765</v>
      </c>
      <c r="T163" s="36"/>
      <c r="U163" s="36">
        <v>6188.46</v>
      </c>
      <c r="V163" s="36"/>
      <c r="W163" s="23">
        <v>0.1098</v>
      </c>
      <c r="X163" s="23">
        <v>0.0221</v>
      </c>
      <c r="Y163" s="23"/>
      <c r="Z163" s="23">
        <v>0.15280057219117651</v>
      </c>
      <c r="AA163" s="23">
        <v>0.03542891961431628</v>
      </c>
      <c r="AB163" s="23"/>
      <c r="AC163" s="23">
        <v>0.11309628652018487</v>
      </c>
      <c r="AD163" s="23">
        <v>0.11133989416991856</v>
      </c>
      <c r="AE163" s="23">
        <v>0.0017563923502663115</v>
      </c>
      <c r="AF163" s="23"/>
      <c r="AG163" s="23">
        <v>0.49712353540941556</v>
      </c>
      <c r="AH163" s="23">
        <v>0.107748806463459</v>
      </c>
      <c r="AJ163" s="23">
        <v>0.0796871259125552</v>
      </c>
      <c r="AK163" s="23">
        <v>0.2637</v>
      </c>
      <c r="AL163" s="23">
        <v>0.1088</v>
      </c>
      <c r="AM163" s="23">
        <v>0.0649</v>
      </c>
      <c r="AN163" s="23">
        <v>0.279690288202418</v>
      </c>
      <c r="AO163" s="23">
        <v>0.1809</v>
      </c>
      <c r="AP163" s="23">
        <v>0.2688</v>
      </c>
      <c r="AQ163" s="81">
        <v>0.0124</v>
      </c>
      <c r="AR163" s="23"/>
      <c r="AS163" s="23">
        <v>0.332470175918152</v>
      </c>
      <c r="AT163" s="23"/>
      <c r="AU163" s="23">
        <v>0.607928606916205</v>
      </c>
      <c r="AV163" s="23">
        <v>0.0986123219313129</v>
      </c>
      <c r="AW163" s="23"/>
      <c r="AX163" s="21">
        <v>32.3</v>
      </c>
      <c r="AZ163">
        <f t="shared" si="4"/>
        <v>-9.604340686979151</v>
      </c>
    </row>
    <row r="164" spans="1:52" ht="12.75">
      <c r="A164" s="1">
        <v>3870</v>
      </c>
      <c r="B164" s="36" t="s">
        <v>213</v>
      </c>
      <c r="C164" s="36">
        <v>68.66</v>
      </c>
      <c r="D164" s="36">
        <v>70.55</v>
      </c>
      <c r="E164" s="23"/>
      <c r="F164" s="23">
        <v>0.004559801679376196</v>
      </c>
      <c r="G164" s="23">
        <v>-0.002256454627523441</v>
      </c>
      <c r="H164" s="23"/>
      <c r="I164" s="23">
        <v>0.1544784580498866</v>
      </c>
      <c r="J164" s="23"/>
      <c r="K164" s="36">
        <v>200.75349</v>
      </c>
      <c r="L164" s="36"/>
      <c r="M164" s="23">
        <v>0.135098901098901</v>
      </c>
      <c r="N164" s="23">
        <v>0.037596615409649335</v>
      </c>
      <c r="O164" s="23">
        <v>0.1770179614801991</v>
      </c>
      <c r="P164" s="23">
        <v>0.141922983773311</v>
      </c>
      <c r="Q164" s="23"/>
      <c r="R164" s="23">
        <v>0.14212176481461886</v>
      </c>
      <c r="S164" s="36">
        <v>3842.2123966474187</v>
      </c>
      <c r="T164" s="36"/>
      <c r="U164" s="36">
        <v>126.84</v>
      </c>
      <c r="V164" s="36"/>
      <c r="W164" s="23">
        <v>0.2037</v>
      </c>
      <c r="X164" s="23">
        <v>0.0059</v>
      </c>
      <c r="Y164" s="23"/>
      <c r="Z164" s="23">
        <v>0.19689070054033558</v>
      </c>
      <c r="AA164" s="23">
        <v>0.035523729289525414</v>
      </c>
      <c r="AB164" s="23"/>
      <c r="AC164" s="23">
        <v>0.11741359351744667</v>
      </c>
      <c r="AD164" s="23">
        <v>0.17132462378038696</v>
      </c>
      <c r="AE164" s="23">
        <v>-0.05391103026294029</v>
      </c>
      <c r="AF164" s="23"/>
      <c r="AG164" s="23">
        <v>0.6093930874813958</v>
      </c>
      <c r="AH164" s="23">
        <v>0.018018018018018</v>
      </c>
      <c r="AJ164" s="23">
        <v>0.0658251213194796</v>
      </c>
      <c r="AK164" s="23">
        <v>0.0316</v>
      </c>
      <c r="AL164" s="23">
        <v>0.0999</v>
      </c>
      <c r="AM164" s="23">
        <v>0.0661</v>
      </c>
      <c r="AN164" s="23">
        <v>0.297245305034769</v>
      </c>
      <c r="AO164" s="23">
        <v>0.1103</v>
      </c>
      <c r="AP164" s="23">
        <v>0.2457</v>
      </c>
      <c r="AQ164" s="81">
        <v>0.0102</v>
      </c>
      <c r="AR164" s="23"/>
      <c r="AS164" s="23">
        <v>0.314111747851003</v>
      </c>
      <c r="AT164" s="23"/>
      <c r="AU164" s="23">
        <v>0.6163945655896792</v>
      </c>
      <c r="AV164" s="23">
        <v>0.3273204703733303</v>
      </c>
      <c r="AW164" s="23"/>
      <c r="AX164" s="21">
        <v>15.9</v>
      </c>
      <c r="AZ164">
        <f t="shared" si="4"/>
        <v>-0.15919287397177875</v>
      </c>
    </row>
    <row r="165" spans="1:52" ht="12.75">
      <c r="A165" s="1">
        <v>7120</v>
      </c>
      <c r="B165" s="36" t="s">
        <v>133</v>
      </c>
      <c r="C165" s="36">
        <v>163.87</v>
      </c>
      <c r="D165" s="36">
        <v>168.01</v>
      </c>
      <c r="E165" s="23"/>
      <c r="F165" s="23">
        <v>0.00432632195552074</v>
      </c>
      <c r="G165" s="23">
        <v>-0.004280466719317477</v>
      </c>
      <c r="H165" s="23"/>
      <c r="I165" s="23">
        <v>0.05417137420467384</v>
      </c>
      <c r="J165" s="23"/>
      <c r="K165" s="36">
        <v>379.46609</v>
      </c>
      <c r="L165" s="36"/>
      <c r="M165" s="23">
        <v>0.08652037617554864</v>
      </c>
      <c r="N165" s="23">
        <v>0.026650538693071536</v>
      </c>
      <c r="O165" s="23">
        <v>0.14555625923580326</v>
      </c>
      <c r="P165" s="23">
        <v>0.0650807136788445</v>
      </c>
      <c r="Q165" s="23"/>
      <c r="R165" s="23">
        <v>0.12507353219465558</v>
      </c>
      <c r="S165" s="36">
        <v>3842.6886616078036</v>
      </c>
      <c r="T165" s="36"/>
      <c r="U165" s="36">
        <v>401.76</v>
      </c>
      <c r="V165" s="36"/>
      <c r="W165" s="23">
        <v>0.2272</v>
      </c>
      <c r="X165" s="23">
        <v>0.0616</v>
      </c>
      <c r="Y165" s="23"/>
      <c r="Z165" s="23">
        <v>0.3137994873255483</v>
      </c>
      <c r="AA165" s="23">
        <v>0.08681967213114754</v>
      </c>
      <c r="AB165" s="23"/>
      <c r="AC165" s="23">
        <v>0.327392689215835</v>
      </c>
      <c r="AD165" s="23" t="s">
        <v>299</v>
      </c>
      <c r="AE165" s="23" t="s">
        <v>299</v>
      </c>
      <c r="AF165" s="23"/>
      <c r="AG165" s="23">
        <v>0.33323221598665254</v>
      </c>
      <c r="AH165" s="23">
        <v>0.222887956860395</v>
      </c>
      <c r="AJ165" s="23">
        <v>0.11048436766329</v>
      </c>
      <c r="AK165" s="23">
        <v>0.5394</v>
      </c>
      <c r="AL165" s="23">
        <v>0.1351</v>
      </c>
      <c r="AM165" s="23">
        <v>0.0464</v>
      </c>
      <c r="AN165" s="23">
        <v>0.31618221733265</v>
      </c>
      <c r="AO165" s="23">
        <v>0.3157</v>
      </c>
      <c r="AP165" s="23">
        <v>0.225</v>
      </c>
      <c r="AQ165" s="81">
        <v>0.0106</v>
      </c>
      <c r="AR165" s="23"/>
      <c r="AS165" s="23">
        <v>0.181172252464966</v>
      </c>
      <c r="AT165" s="23"/>
      <c r="AU165" s="23">
        <v>0.5339833667909377</v>
      </c>
      <c r="AV165" s="23">
        <v>0.12484466112226364</v>
      </c>
      <c r="AW165" s="23"/>
      <c r="AX165" s="21"/>
      <c r="AZ165">
        <f t="shared" si="4"/>
        <v>-0.7191612135125293</v>
      </c>
    </row>
    <row r="166" spans="1:52" ht="12.75">
      <c r="A166" s="1">
        <v>4280</v>
      </c>
      <c r="B166" s="36" t="s">
        <v>134</v>
      </c>
      <c r="C166" s="36">
        <v>265.16</v>
      </c>
      <c r="D166" s="36">
        <v>272.11</v>
      </c>
      <c r="E166" s="23"/>
      <c r="F166" s="23">
        <v>0.004229181065790177</v>
      </c>
      <c r="G166" s="23">
        <v>9.987274392764256E-05</v>
      </c>
      <c r="H166" s="23"/>
      <c r="I166" s="23">
        <v>0.17506250919252833</v>
      </c>
      <c r="J166" s="23"/>
      <c r="K166" s="36">
        <v>167.30184</v>
      </c>
      <c r="L166" s="36"/>
      <c r="M166" s="23">
        <v>0.22896994420781103</v>
      </c>
      <c r="N166" s="23">
        <v>0.058141891891891895</v>
      </c>
      <c r="O166" s="23">
        <v>0.1841564981599845</v>
      </c>
      <c r="P166" s="23">
        <v>0.0198541621543571</v>
      </c>
      <c r="Q166" s="23"/>
      <c r="R166" s="23">
        <v>0.12582757448046136</v>
      </c>
      <c r="S166" s="36">
        <v>3639.1037649553855</v>
      </c>
      <c r="T166" s="36"/>
      <c r="U166" s="36">
        <v>479.2</v>
      </c>
      <c r="V166" s="36"/>
      <c r="W166" s="23">
        <v>0.2238</v>
      </c>
      <c r="X166" s="23">
        <v>0.0233</v>
      </c>
      <c r="Y166" s="23"/>
      <c r="Z166" s="23">
        <v>0.24727899146503798</v>
      </c>
      <c r="AA166" s="23">
        <v>0.07922362359338418</v>
      </c>
      <c r="AB166" s="23"/>
      <c r="AC166" s="23">
        <v>0.17552485372928855</v>
      </c>
      <c r="AD166" s="23">
        <v>0.18550567874526772</v>
      </c>
      <c r="AE166" s="23">
        <v>-0.009980825015979161</v>
      </c>
      <c r="AF166" s="23"/>
      <c r="AG166" s="23">
        <v>0.39967550027041643</v>
      </c>
      <c r="AH166" s="23">
        <v>0.0848279205041202</v>
      </c>
      <c r="AJ166" s="23">
        <v>0.0819113454844988</v>
      </c>
      <c r="AK166" s="23">
        <v>0.1343</v>
      </c>
      <c r="AL166" s="23">
        <v>0.1255</v>
      </c>
      <c r="AM166" s="23">
        <v>0.0462</v>
      </c>
      <c r="AN166" s="23">
        <v>0.342465953530691</v>
      </c>
      <c r="AO166" s="23">
        <v>0.1794</v>
      </c>
      <c r="AP166" s="23">
        <v>0.2868</v>
      </c>
      <c r="AQ166" s="81">
        <v>0.0181</v>
      </c>
      <c r="AR166" s="23"/>
      <c r="AS166" s="23">
        <v>0.416550022538018</v>
      </c>
      <c r="AT166" s="23"/>
      <c r="AU166" s="23">
        <v>0.6812563782741807</v>
      </c>
      <c r="AV166" s="23">
        <v>0.3468080281211022</v>
      </c>
      <c r="AW166" s="23"/>
      <c r="AX166" s="21">
        <v>32</v>
      </c>
      <c r="AZ166">
        <f t="shared" si="4"/>
        <v>0.02717637235015082</v>
      </c>
    </row>
    <row r="167" spans="1:52" ht="12.75">
      <c r="A167" s="1">
        <v>160</v>
      </c>
      <c r="B167" s="36" t="s">
        <v>35</v>
      </c>
      <c r="C167" s="36">
        <v>435.21</v>
      </c>
      <c r="D167" s="36">
        <v>445.64</v>
      </c>
      <c r="E167" s="23"/>
      <c r="F167" s="23">
        <v>0.003846013109603863</v>
      </c>
      <c r="G167" s="23">
        <v>-0.005068090191958863</v>
      </c>
      <c r="H167" s="23"/>
      <c r="I167" s="23">
        <v>0.07517682721455034</v>
      </c>
      <c r="J167" s="23"/>
      <c r="K167" s="36">
        <v>290.00248999999997</v>
      </c>
      <c r="L167" s="36"/>
      <c r="M167" s="23">
        <v>0.06997783933517998</v>
      </c>
      <c r="N167" s="23">
        <v>0.018677232481946287</v>
      </c>
      <c r="O167" s="23">
        <v>0.23265553869499242</v>
      </c>
      <c r="P167" s="23">
        <v>0.263402758993779</v>
      </c>
      <c r="Q167" s="23"/>
      <c r="R167" s="23">
        <v>0.1311675601274815</v>
      </c>
      <c r="S167" s="36">
        <v>4101.679610663552</v>
      </c>
      <c r="T167" s="36"/>
      <c r="U167" s="36">
        <v>875.58</v>
      </c>
      <c r="V167" s="36"/>
      <c r="W167" s="23">
        <v>0.1225</v>
      </c>
      <c r="X167" s="23">
        <v>0.0136</v>
      </c>
      <c r="Y167" s="23"/>
      <c r="Z167" s="23">
        <v>0.17386877108127027</v>
      </c>
      <c r="AA167" s="23">
        <v>0.03353852299758493</v>
      </c>
      <c r="AB167" s="23"/>
      <c r="AC167" s="23">
        <v>0.09599609034104793</v>
      </c>
      <c r="AD167" s="23">
        <v>0.13469124166579396</v>
      </c>
      <c r="AE167" s="23">
        <v>-0.03869515132474603</v>
      </c>
      <c r="AF167" s="23"/>
      <c r="AG167" s="23">
        <v>0.6962334624917095</v>
      </c>
      <c r="AH167" s="23">
        <v>0.0806327753033328</v>
      </c>
      <c r="AJ167" s="23">
        <v>0.0755320122702554</v>
      </c>
      <c r="AK167" s="23">
        <v>0.1015</v>
      </c>
      <c r="AL167" s="23">
        <v>0.0945</v>
      </c>
      <c r="AM167" s="23">
        <v>0.0718</v>
      </c>
      <c r="AN167" s="23">
        <v>0.276440954198517</v>
      </c>
      <c r="AO167" s="23">
        <v>0.1439</v>
      </c>
      <c r="AP167" s="23">
        <v>0.2821</v>
      </c>
      <c r="AQ167" s="81">
        <v>0.0147</v>
      </c>
      <c r="AR167" s="23"/>
      <c r="AS167" s="23">
        <v>0.35515822814465</v>
      </c>
      <c r="AT167" s="23"/>
      <c r="AU167" s="23">
        <v>0.6301901237718515</v>
      </c>
      <c r="AV167" s="23">
        <v>0.09927268087278296</v>
      </c>
      <c r="AW167" s="23"/>
      <c r="AX167" s="21">
        <v>22.2</v>
      </c>
      <c r="AZ167">
        <f t="shared" si="4"/>
        <v>-2.2585437131445474</v>
      </c>
    </row>
    <row r="168" spans="1:52" ht="12.75">
      <c r="A168" s="1">
        <v>5920</v>
      </c>
      <c r="B168" s="36" t="s">
        <v>36</v>
      </c>
      <c r="C168" s="36">
        <v>413.85</v>
      </c>
      <c r="D168" s="36">
        <v>423.42</v>
      </c>
      <c r="E168" s="23"/>
      <c r="F168" s="23">
        <v>0.0037542057928947603</v>
      </c>
      <c r="G168" s="23">
        <v>-0.0035109939700113113</v>
      </c>
      <c r="H168" s="23"/>
      <c r="I168" s="23">
        <v>0.08829088503520295</v>
      </c>
      <c r="J168" s="23"/>
      <c r="K168" s="36">
        <v>150.6345</v>
      </c>
      <c r="L168" s="36"/>
      <c r="M168" s="23">
        <v>0.13455105462201233</v>
      </c>
      <c r="N168" s="23">
        <v>0.046712577770552856</v>
      </c>
      <c r="O168" s="23">
        <v>0.3283242114587617</v>
      </c>
      <c r="P168" s="23">
        <v>0.0382684516469967</v>
      </c>
      <c r="Q168" s="23"/>
      <c r="R168" s="23">
        <v>0.11559056682972767</v>
      </c>
      <c r="S168" s="36">
        <v>3799.3191037603315</v>
      </c>
      <c r="T168" s="36"/>
      <c r="U168" s="36">
        <v>717</v>
      </c>
      <c r="V168" s="36"/>
      <c r="W168" s="23">
        <v>0.1694</v>
      </c>
      <c r="X168" s="23">
        <v>0.0215</v>
      </c>
      <c r="Y168" s="23"/>
      <c r="Z168" s="23">
        <v>0.2552057011857939</v>
      </c>
      <c r="AA168" s="23">
        <v>0.033691501068030295</v>
      </c>
      <c r="AB168" s="23"/>
      <c r="AC168" s="23">
        <v>0.17738882527516184</v>
      </c>
      <c r="AD168" s="23">
        <v>0.12142172785268619</v>
      </c>
      <c r="AE168" s="23">
        <v>0.055967097422475645</v>
      </c>
      <c r="AF168" s="23"/>
      <c r="AG168" s="23">
        <v>0.4362162035846984</v>
      </c>
      <c r="AH168" s="23">
        <v>0.0507198952879581</v>
      </c>
      <c r="AJ168" s="23">
        <v>0.0764324635602566</v>
      </c>
      <c r="AK168" s="23">
        <v>0.1566</v>
      </c>
      <c r="AL168" s="23">
        <v>0.0844</v>
      </c>
      <c r="AM168" s="23">
        <v>0.0491</v>
      </c>
      <c r="AN168" s="23">
        <v>0.301197492880036</v>
      </c>
      <c r="AO168" s="23">
        <v>0.12</v>
      </c>
      <c r="AP168" s="23">
        <v>0.2796</v>
      </c>
      <c r="AQ168" s="81">
        <v>0.0079</v>
      </c>
      <c r="AR168" s="23"/>
      <c r="AS168" s="23">
        <v>0.349463116949666</v>
      </c>
      <c r="AT168" s="23"/>
      <c r="AU168" s="23">
        <v>0.5990410830121274</v>
      </c>
      <c r="AV168" s="23">
        <v>0.1433048165209489</v>
      </c>
      <c r="AW168" s="23"/>
      <c r="AX168" s="21">
        <v>21.7</v>
      </c>
      <c r="AZ168">
        <f t="shared" si="4"/>
        <v>-1.4866250667821894</v>
      </c>
    </row>
    <row r="169" spans="1:52" ht="12.75">
      <c r="A169" s="1">
        <v>2720</v>
      </c>
      <c r="B169" s="36" t="s">
        <v>135</v>
      </c>
      <c r="C169" s="36">
        <v>100.28</v>
      </c>
      <c r="D169" s="36">
        <v>102.46</v>
      </c>
      <c r="E169" s="23"/>
      <c r="F169" s="23">
        <v>0.0035418183274007475</v>
      </c>
      <c r="G169" s="23">
        <v>0.0029471553793463112</v>
      </c>
      <c r="H169" s="23"/>
      <c r="I169" s="23">
        <v>0.2716001171531778</v>
      </c>
      <c r="J169" s="23"/>
      <c r="K169" s="36">
        <v>168.29335999999998</v>
      </c>
      <c r="L169" s="36"/>
      <c r="M169" s="23">
        <v>0.17302076356329543</v>
      </c>
      <c r="N169" s="23">
        <v>0.025590062111801246</v>
      </c>
      <c r="O169" s="23">
        <v>0.19983818770226539</v>
      </c>
      <c r="P169" s="23">
        <v>0.360492022896115</v>
      </c>
      <c r="Q169" s="23"/>
      <c r="R169" s="23">
        <v>0.11706859708503278</v>
      </c>
      <c r="S169" s="36">
        <v>2770.388120105415</v>
      </c>
      <c r="T169" s="36"/>
      <c r="U169" s="36">
        <v>207.29</v>
      </c>
      <c r="V169" s="36"/>
      <c r="W169" s="23">
        <v>0.1781</v>
      </c>
      <c r="X169" s="23">
        <v>0.0132</v>
      </c>
      <c r="Y169" s="23"/>
      <c r="Z169" s="23">
        <v>0.197405557967868</v>
      </c>
      <c r="AA169" s="23">
        <v>0.06742094036909951</v>
      </c>
      <c r="AB169" s="23"/>
      <c r="AC169" s="23">
        <v>0.1928750784682988</v>
      </c>
      <c r="AD169" s="23">
        <v>0.16274325172630258</v>
      </c>
      <c r="AE169" s="23">
        <v>0.030131826741996215</v>
      </c>
      <c r="AF169" s="23"/>
      <c r="AG169" s="23">
        <v>0.39344005021971123</v>
      </c>
      <c r="AH169" s="23">
        <v>0.0428015564202335</v>
      </c>
      <c r="AJ169" s="23">
        <v>0.0939599500732621</v>
      </c>
      <c r="AK169" s="23">
        <v>0.1745</v>
      </c>
      <c r="AL169" s="23">
        <v>0.1495</v>
      </c>
      <c r="AM169" s="23">
        <v>0.0581</v>
      </c>
      <c r="AN169" s="23">
        <v>0.273177673790342</v>
      </c>
      <c r="AO169" s="23">
        <v>0.2591</v>
      </c>
      <c r="AP169" s="23">
        <v>0.1379</v>
      </c>
      <c r="AQ169" s="81">
        <v>0.0036</v>
      </c>
      <c r="AR169" s="23"/>
      <c r="AS169" s="23">
        <v>0.125830691048082</v>
      </c>
      <c r="AT169" s="23"/>
      <c r="AU169" s="23">
        <v>0.5159320528477851</v>
      </c>
      <c r="AV169" s="23">
        <v>0.14288886421672034</v>
      </c>
      <c r="AW169" s="23"/>
      <c r="AX169" s="21">
        <v>38</v>
      </c>
      <c r="AZ169">
        <f t="shared" si="4"/>
        <v>0.301965540167823</v>
      </c>
    </row>
    <row r="170" spans="1:52" ht="12.75">
      <c r="A170" s="1">
        <v>3480</v>
      </c>
      <c r="B170" s="36" t="s">
        <v>37</v>
      </c>
      <c r="C170" s="36">
        <v>858.82</v>
      </c>
      <c r="D170" s="36">
        <v>876.95</v>
      </c>
      <c r="E170" s="23"/>
      <c r="F170" s="23">
        <v>0.0034725812766600583</v>
      </c>
      <c r="G170" s="23">
        <v>-0.0027428684020895933</v>
      </c>
      <c r="H170" s="23"/>
      <c r="I170" s="23">
        <v>0.13653107074024656</v>
      </c>
      <c r="J170" s="23"/>
      <c r="K170" s="36">
        <v>213.33217000000002</v>
      </c>
      <c r="L170" s="36"/>
      <c r="M170" s="23">
        <v>0.19237461706783376</v>
      </c>
      <c r="N170" s="23">
        <v>0.05855976273125059</v>
      </c>
      <c r="O170" s="23">
        <v>0.16246692633515403</v>
      </c>
      <c r="P170" s="23">
        <v>0.104050843291705</v>
      </c>
      <c r="Q170" s="23"/>
      <c r="R170" s="23">
        <v>0.11236041653546651</v>
      </c>
      <c r="S170" s="36">
        <v>3616.695101470982</v>
      </c>
      <c r="T170" s="36"/>
      <c r="U170" s="36">
        <v>1607.49</v>
      </c>
      <c r="V170" s="36"/>
      <c r="W170" s="23">
        <v>0.1448</v>
      </c>
      <c r="X170" s="23">
        <v>0.0159</v>
      </c>
      <c r="Y170" s="23"/>
      <c r="Z170" s="23">
        <v>0.18996587674744075</v>
      </c>
      <c r="AA170" s="23">
        <v>0.03128654970760234</v>
      </c>
      <c r="AB170" s="23"/>
      <c r="AC170" s="23">
        <v>0.13121318070788832</v>
      </c>
      <c r="AD170" s="23">
        <v>0.1154365630537861</v>
      </c>
      <c r="AE170" s="23">
        <v>0.01577661765410221</v>
      </c>
      <c r="AF170" s="23"/>
      <c r="AG170" s="23">
        <v>0.5438478854351262</v>
      </c>
      <c r="AH170" s="23">
        <v>0.0567746058798466</v>
      </c>
      <c r="AJ170" s="23">
        <v>0.0767224682646402</v>
      </c>
      <c r="AK170" s="23">
        <v>0.18</v>
      </c>
      <c r="AL170" s="23">
        <v>0.0857</v>
      </c>
      <c r="AM170" s="23">
        <v>0.0509</v>
      </c>
      <c r="AN170" s="23">
        <v>0.30152175508838</v>
      </c>
      <c r="AO170" s="23">
        <v>0.1603</v>
      </c>
      <c r="AP170" s="23">
        <v>0.2583</v>
      </c>
      <c r="AQ170" s="81">
        <v>0.0082</v>
      </c>
      <c r="AR170" s="23"/>
      <c r="AS170" s="23">
        <v>0.31332914009924</v>
      </c>
      <c r="AT170" s="23"/>
      <c r="AU170" s="23">
        <v>0.5250269170953463</v>
      </c>
      <c r="AV170" s="23">
        <v>0.17639669816963752</v>
      </c>
      <c r="AW170" s="23"/>
      <c r="AX170" s="21">
        <v>26.5</v>
      </c>
      <c r="AZ170">
        <f t="shared" si="4"/>
        <v>-2.4053584452124688</v>
      </c>
    </row>
    <row r="171" spans="1:52" ht="12.75">
      <c r="A171" s="1">
        <v>1000</v>
      </c>
      <c r="B171" s="36" t="s">
        <v>38</v>
      </c>
      <c r="C171" s="36">
        <v>452.67</v>
      </c>
      <c r="D171" s="36">
        <v>461.77</v>
      </c>
      <c r="E171" s="23"/>
      <c r="F171" s="23">
        <v>0.003387938956145531</v>
      </c>
      <c r="G171" s="23">
        <v>-0.004062342586570233</v>
      </c>
      <c r="H171" s="23"/>
      <c r="I171" s="23">
        <v>0.10845329581123499</v>
      </c>
      <c r="J171" s="23"/>
      <c r="K171" s="36">
        <v>193.29631</v>
      </c>
      <c r="L171" s="36"/>
      <c r="M171" s="23">
        <v>0.1361810198869342</v>
      </c>
      <c r="N171" s="23">
        <v>0.03954376467152628</v>
      </c>
      <c r="O171" s="23">
        <v>0.2064646235123697</v>
      </c>
      <c r="P171" s="23">
        <v>0.186995280545359</v>
      </c>
      <c r="Q171" s="23"/>
      <c r="R171" s="23">
        <v>0.10793752077904765</v>
      </c>
      <c r="S171" s="36">
        <v>3327.2507395883754</v>
      </c>
      <c r="T171" s="36"/>
      <c r="U171" s="36">
        <v>921.11</v>
      </c>
      <c r="V171" s="36"/>
      <c r="W171" s="23">
        <v>0.133</v>
      </c>
      <c r="X171" s="23">
        <v>0.0124</v>
      </c>
      <c r="Y171" s="23"/>
      <c r="Z171" s="23">
        <v>0.19409808348998364</v>
      </c>
      <c r="AA171" s="23">
        <v>0.036389350763526555</v>
      </c>
      <c r="AB171" s="23"/>
      <c r="AC171" s="23">
        <v>0.1494131867274925</v>
      </c>
      <c r="AD171" s="23">
        <v>0.127831715210356</v>
      </c>
      <c r="AE171" s="23">
        <v>0.02158147151713649</v>
      </c>
      <c r="AF171" s="23"/>
      <c r="AG171" s="23">
        <v>0.573790306858502</v>
      </c>
      <c r="AH171" s="23">
        <v>0.0473673908788413</v>
      </c>
      <c r="AJ171" s="23">
        <v>0.0835744757370913</v>
      </c>
      <c r="AK171" s="23">
        <v>0.3278</v>
      </c>
      <c r="AL171" s="23">
        <v>0.1309</v>
      </c>
      <c r="AM171" s="23">
        <v>0.0581</v>
      </c>
      <c r="AN171" s="23">
        <v>0.287815951692856</v>
      </c>
      <c r="AO171" s="23">
        <v>0.1944</v>
      </c>
      <c r="AP171" s="23">
        <v>0.2471</v>
      </c>
      <c r="AQ171" s="81">
        <v>0.0084</v>
      </c>
      <c r="AR171" s="23"/>
      <c r="AS171" s="23">
        <v>0.351962718552282</v>
      </c>
      <c r="AT171" s="23"/>
      <c r="AU171" s="23">
        <v>0.5786523982742576</v>
      </c>
      <c r="AV171" s="23">
        <v>0.20579900177649946</v>
      </c>
      <c r="AW171" s="23"/>
      <c r="AX171" s="21">
        <v>42.6</v>
      </c>
      <c r="AZ171">
        <f t="shared" si="4"/>
        <v>-1.8758679362005366</v>
      </c>
    </row>
    <row r="172" spans="1:52" ht="12.75">
      <c r="A172" s="1">
        <v>6480</v>
      </c>
      <c r="B172" s="36" t="s">
        <v>39</v>
      </c>
      <c r="C172" s="36">
        <v>679.2</v>
      </c>
      <c r="D172" s="36">
        <v>692.99</v>
      </c>
      <c r="E172" s="23"/>
      <c r="F172" s="23">
        <v>0.003333887354111331</v>
      </c>
      <c r="G172" s="23">
        <v>-0.0024657540887655927</v>
      </c>
      <c r="H172" s="23"/>
      <c r="I172" s="23">
        <v>0.16933179390965508</v>
      </c>
      <c r="J172" s="23"/>
      <c r="K172" s="36">
        <v>260.56662</v>
      </c>
      <c r="L172" s="36"/>
      <c r="M172" s="23">
        <v>0.06648966401974654</v>
      </c>
      <c r="N172" s="23">
        <v>0.017042901883672024</v>
      </c>
      <c r="O172" s="23">
        <v>0.06468003820439351</v>
      </c>
      <c r="P172" s="23">
        <v>0.243716054060882</v>
      </c>
      <c r="Q172" s="23"/>
      <c r="R172" s="23">
        <v>0.11345992476303843</v>
      </c>
      <c r="S172" s="36">
        <v>3459.8489096176286</v>
      </c>
      <c r="T172" s="36"/>
      <c r="U172" s="36">
        <v>1583</v>
      </c>
      <c r="V172" s="36"/>
      <c r="W172" s="23">
        <v>0.1356</v>
      </c>
      <c r="X172" s="23">
        <v>0.0222</v>
      </c>
      <c r="Y172" s="23"/>
      <c r="Z172" s="23">
        <v>0.16471875977304204</v>
      </c>
      <c r="AA172" s="23">
        <v>0.025745069798360293</v>
      </c>
      <c r="AB172" s="23"/>
      <c r="AC172" s="23">
        <v>0.1129126574876402</v>
      </c>
      <c r="AD172" s="23">
        <v>0.111619088122198</v>
      </c>
      <c r="AE172" s="23">
        <v>0.0012935693654421987</v>
      </c>
      <c r="AF172" s="23"/>
      <c r="AG172" s="23">
        <v>0.5550121382878812</v>
      </c>
      <c r="AH172" s="23">
        <v>0.105288007554297</v>
      </c>
      <c r="AJ172" s="23">
        <v>0.0807184982360065</v>
      </c>
      <c r="AK172" s="23">
        <v>0.1361</v>
      </c>
      <c r="AL172" s="23">
        <v>0.1128</v>
      </c>
      <c r="AM172" s="23">
        <v>0.0743</v>
      </c>
      <c r="AN172" s="23">
        <v>0.283980323399223</v>
      </c>
      <c r="AO172" s="23">
        <v>0.2366</v>
      </c>
      <c r="AP172" s="23">
        <v>0.2365</v>
      </c>
      <c r="AQ172" s="81">
        <v>0.0081</v>
      </c>
      <c r="AR172" s="23"/>
      <c r="AS172" s="23">
        <v>0.259477053271129</v>
      </c>
      <c r="AT172" s="23"/>
      <c r="AU172" s="23">
        <v>0.5739392080953659</v>
      </c>
      <c r="AV172" s="23">
        <v>0.07646900992755568</v>
      </c>
      <c r="AW172" s="23"/>
      <c r="AX172" s="21">
        <v>28.7</v>
      </c>
      <c r="AZ172">
        <f t="shared" si="4"/>
        <v>-1.7087429259736682</v>
      </c>
    </row>
    <row r="173" spans="1:52" ht="12.75">
      <c r="A173" s="1">
        <v>8560</v>
      </c>
      <c r="B173" s="36" t="s">
        <v>136</v>
      </c>
      <c r="C173" s="36">
        <v>387.55</v>
      </c>
      <c r="D173" s="36">
        <v>395.22</v>
      </c>
      <c r="E173" s="23"/>
      <c r="F173" s="23">
        <v>0.0032927764785053437</v>
      </c>
      <c r="G173" s="23">
        <v>-0.0022176015130912496</v>
      </c>
      <c r="H173" s="23"/>
      <c r="I173" s="23">
        <v>0.13512282743441192</v>
      </c>
      <c r="J173" s="23"/>
      <c r="K173" s="36">
        <v>188.87981</v>
      </c>
      <c r="L173" s="36"/>
      <c r="M173" s="23">
        <v>0.09466478566161163</v>
      </c>
      <c r="N173" s="23">
        <v>0.033133395398324245</v>
      </c>
      <c r="O173" s="23">
        <v>0.22638782964717216</v>
      </c>
      <c r="P173" s="23">
        <v>0.192165208481122</v>
      </c>
      <c r="Q173" s="23"/>
      <c r="R173" s="23">
        <v>0.11548147945023343</v>
      </c>
      <c r="S173" s="36">
        <v>3721.625090840715</v>
      </c>
      <c r="T173" s="36"/>
      <c r="U173" s="36">
        <v>803.24</v>
      </c>
      <c r="V173" s="36"/>
      <c r="W173" s="23">
        <v>0.18</v>
      </c>
      <c r="X173" s="23">
        <v>0.0184</v>
      </c>
      <c r="Y173" s="23"/>
      <c r="Z173" s="23">
        <v>0.1938432897842492</v>
      </c>
      <c r="AA173" s="23">
        <v>0.053182461103253184</v>
      </c>
      <c r="AB173" s="23"/>
      <c r="AC173" s="23">
        <v>0.13590393464406111</v>
      </c>
      <c r="AD173" s="23" t="s">
        <v>299</v>
      </c>
      <c r="AE173" s="23" t="s">
        <v>299</v>
      </c>
      <c r="AF173" s="23"/>
      <c r="AG173" s="23">
        <v>0.42205762937080143</v>
      </c>
      <c r="AH173" s="23">
        <v>0.0575932100636557</v>
      </c>
      <c r="AJ173" s="23">
        <v>0.0982285129993823</v>
      </c>
      <c r="AK173" s="23">
        <v>0.2493</v>
      </c>
      <c r="AL173" s="23">
        <v>0.1139</v>
      </c>
      <c r="AM173" s="23">
        <v>0.0531</v>
      </c>
      <c r="AN173" s="23">
        <v>0.282254881821634</v>
      </c>
      <c r="AO173" s="23">
        <v>0.1627</v>
      </c>
      <c r="AP173" s="23">
        <v>0.2322</v>
      </c>
      <c r="AQ173" s="81">
        <v>0.0064</v>
      </c>
      <c r="AR173" s="23"/>
      <c r="AS173" s="23">
        <v>0.249625582284103</v>
      </c>
      <c r="AT173" s="23"/>
      <c r="AU173" s="23">
        <v>0.49839365329137164</v>
      </c>
      <c r="AV173" s="23">
        <v>0.10375688434303698</v>
      </c>
      <c r="AW173" s="23"/>
      <c r="AX173" s="21">
        <v>36.4</v>
      </c>
      <c r="AZ173">
        <f t="shared" si="4"/>
        <v>-0.8764404700039238</v>
      </c>
    </row>
    <row r="174" spans="1:52" ht="12.75">
      <c r="A174" s="1">
        <v>2290</v>
      </c>
      <c r="B174" s="36" t="s">
        <v>214</v>
      </c>
      <c r="C174" s="36">
        <v>75.77</v>
      </c>
      <c r="D174" s="36">
        <v>77.17</v>
      </c>
      <c r="E174" s="23"/>
      <c r="F174" s="23">
        <v>0.003077713158190498</v>
      </c>
      <c r="G174" s="23">
        <v>-0.002001839252879556</v>
      </c>
      <c r="H174" s="23"/>
      <c r="I174" s="23">
        <v>0.15897901010624513</v>
      </c>
      <c r="J174" s="23"/>
      <c r="K174" s="36">
        <v>186.09885999999997</v>
      </c>
      <c r="L174" s="36"/>
      <c r="M174" s="23">
        <v>0.12135019527617619</v>
      </c>
      <c r="N174" s="23">
        <v>0.04395970823202502</v>
      </c>
      <c r="O174" s="23">
        <v>0.10493046776232617</v>
      </c>
      <c r="P174" s="23">
        <v>0.322862129144852</v>
      </c>
      <c r="Q174" s="23"/>
      <c r="R174" s="23">
        <v>0.13097479981751348</v>
      </c>
      <c r="S174" s="36">
        <v>3397.5454835252067</v>
      </c>
      <c r="T174" s="36"/>
      <c r="U174" s="36">
        <v>148.34</v>
      </c>
      <c r="V174" s="36"/>
      <c r="W174" s="23">
        <v>0.1899</v>
      </c>
      <c r="X174" s="23">
        <v>0.0057</v>
      </c>
      <c r="Y174" s="23"/>
      <c r="Z174" s="23">
        <v>0.15579241299461963</v>
      </c>
      <c r="AA174" s="23">
        <v>0.022073233625580196</v>
      </c>
      <c r="AB174" s="23"/>
      <c r="AC174" s="23">
        <v>0.14947744774477448</v>
      </c>
      <c r="AD174" s="23">
        <v>0.09130913091309131</v>
      </c>
      <c r="AE174" s="23">
        <v>0.058168316831683164</v>
      </c>
      <c r="AF174" s="23"/>
      <c r="AG174" s="23">
        <v>0.6459020902090209</v>
      </c>
      <c r="AH174" s="23">
        <v>0.0314207650273224</v>
      </c>
      <c r="AJ174" s="23">
        <v>0.0743781288096906</v>
      </c>
      <c r="AK174" s="23">
        <v>0.0246</v>
      </c>
      <c r="AL174" s="23">
        <v>0.0987</v>
      </c>
      <c r="AM174" s="23">
        <v>0.0661</v>
      </c>
      <c r="AN174" s="23">
        <v>0.290177096745923</v>
      </c>
      <c r="AO174" s="23">
        <v>0.1293</v>
      </c>
      <c r="AP174" s="23">
        <v>0.2212</v>
      </c>
      <c r="AQ174" s="81">
        <v>0.0084</v>
      </c>
      <c r="AR174" s="23"/>
      <c r="AS174" s="23">
        <v>0.271735118890705</v>
      </c>
      <c r="AT174" s="23"/>
      <c r="AU174" s="23">
        <v>0.6012235817575083</v>
      </c>
      <c r="AV174" s="23">
        <v>0.2666852057842047</v>
      </c>
      <c r="AW174" s="23"/>
      <c r="AX174" s="21"/>
      <c r="AZ174">
        <f t="shared" si="4"/>
        <v>-0.15448193514471534</v>
      </c>
    </row>
    <row r="175" spans="1:52" ht="12.75">
      <c r="A175" s="1">
        <v>5120</v>
      </c>
      <c r="B175" s="36" t="s">
        <v>40</v>
      </c>
      <c r="C175" s="36">
        <v>1703.58</v>
      </c>
      <c r="D175" s="36">
        <v>1735.2</v>
      </c>
      <c r="E175" s="23"/>
      <c r="F175" s="23">
        <v>0.003047668565834716</v>
      </c>
      <c r="G175" s="23">
        <v>-0.002703883671027807</v>
      </c>
      <c r="H175" s="23"/>
      <c r="I175" s="23">
        <v>0.13683810094699042</v>
      </c>
      <c r="J175" s="23"/>
      <c r="K175" s="36">
        <v>229.79788</v>
      </c>
      <c r="L175" s="36"/>
      <c r="M175" s="23">
        <v>0.15221523974626705</v>
      </c>
      <c r="N175" s="23">
        <v>0.04312269678555511</v>
      </c>
      <c r="O175" s="23">
        <v>0.15683951364205467</v>
      </c>
      <c r="P175" s="23">
        <v>0.154604700651707</v>
      </c>
      <c r="Q175" s="23"/>
      <c r="R175" s="23">
        <v>0.12539494567360962</v>
      </c>
      <c r="S175" s="36">
        <v>4687.14774924254</v>
      </c>
      <c r="T175" s="36"/>
      <c r="U175" s="36">
        <v>2968.81</v>
      </c>
      <c r="V175" s="36"/>
      <c r="W175" s="23">
        <v>0.1395</v>
      </c>
      <c r="X175" s="23">
        <v>0.024</v>
      </c>
      <c r="Y175" s="23"/>
      <c r="Z175" s="23">
        <v>0.1925175437091433</v>
      </c>
      <c r="AA175" s="23">
        <v>0.03225198311991531</v>
      </c>
      <c r="AB175" s="23"/>
      <c r="AC175" s="23">
        <v>0.1152916694636504</v>
      </c>
      <c r="AD175" s="23">
        <v>0.10039353561119689</v>
      </c>
      <c r="AE175" s="23">
        <v>0.014898133852453505</v>
      </c>
      <c r="AF175" s="23"/>
      <c r="AG175" s="23">
        <v>0.5004405249379069</v>
      </c>
      <c r="AH175" s="23">
        <v>0.0699968681490761</v>
      </c>
      <c r="AJ175" s="23">
        <v>0.0830158946768486</v>
      </c>
      <c r="AK175" s="23">
        <v>0.1123</v>
      </c>
      <c r="AL175" s="23">
        <v>0.0671</v>
      </c>
      <c r="AM175" s="23">
        <v>0.0464</v>
      </c>
      <c r="AN175" s="23">
        <v>0.31078319027919</v>
      </c>
      <c r="AO175" s="23">
        <v>0.0942</v>
      </c>
      <c r="AP175" s="23">
        <v>0.3326</v>
      </c>
      <c r="AQ175" s="81">
        <v>0.0109</v>
      </c>
      <c r="AR175" s="23"/>
      <c r="AS175" s="23">
        <v>0.407077512362219</v>
      </c>
      <c r="AT175" s="23"/>
      <c r="AU175" s="23">
        <v>0.6140632861854979</v>
      </c>
      <c r="AV175" s="23">
        <v>0.12130318108123218</v>
      </c>
      <c r="AW175" s="23"/>
      <c r="AX175" s="21">
        <v>13.1</v>
      </c>
      <c r="AZ175">
        <f t="shared" si="4"/>
        <v>-4.69177894596745</v>
      </c>
    </row>
    <row r="176" spans="1:52" ht="12.75">
      <c r="A176" s="1">
        <v>8920</v>
      </c>
      <c r="B176" s="36" t="s">
        <v>215</v>
      </c>
      <c r="C176" s="36">
        <v>70.03</v>
      </c>
      <c r="D176" s="36">
        <v>71.22</v>
      </c>
      <c r="E176" s="23"/>
      <c r="F176" s="23">
        <v>0.002765332623036798</v>
      </c>
      <c r="G176" s="23">
        <v>-0.0009335293084573593</v>
      </c>
      <c r="H176" s="23"/>
      <c r="I176" s="23">
        <v>0.20140449438202246</v>
      </c>
      <c r="J176" s="23"/>
      <c r="K176" s="36">
        <v>201.73863</v>
      </c>
      <c r="L176" s="36"/>
      <c r="M176" s="23">
        <v>0.04163815657073866</v>
      </c>
      <c r="N176" s="23">
        <v>0.013856940286749646</v>
      </c>
      <c r="O176" s="23">
        <v>0.34621944286526435</v>
      </c>
      <c r="P176" s="23">
        <v>0.155740961462058</v>
      </c>
      <c r="Q176" s="23"/>
      <c r="R176" s="23">
        <v>0.12671292488848013</v>
      </c>
      <c r="S176" s="36">
        <v>3211.439313721683</v>
      </c>
      <c r="T176" s="36"/>
      <c r="U176" s="36">
        <v>128.01</v>
      </c>
      <c r="V176" s="36"/>
      <c r="W176" s="23">
        <v>0.2089</v>
      </c>
      <c r="X176" s="23">
        <v>0.0267</v>
      </c>
      <c r="Y176" s="23"/>
      <c r="Z176" s="23">
        <v>0.1808916625510708</v>
      </c>
      <c r="AA176" s="23">
        <v>0.037720613680932054</v>
      </c>
      <c r="AB176" s="23"/>
      <c r="AC176" s="23">
        <v>0.19996445076430858</v>
      </c>
      <c r="AD176" s="23">
        <v>0.12531105581230004</v>
      </c>
      <c r="AE176" s="23">
        <v>0.07465339495200854</v>
      </c>
      <c r="AF176" s="23"/>
      <c r="AG176" s="23">
        <v>0.6642374688944188</v>
      </c>
      <c r="AH176" s="23">
        <v>0.041025641025641</v>
      </c>
      <c r="AJ176" s="23">
        <v>0.0728775239728697</v>
      </c>
      <c r="AK176" s="23">
        <v>0.1126</v>
      </c>
      <c r="AL176" s="23">
        <v>0.1312</v>
      </c>
      <c r="AM176" s="23">
        <v>0.0723</v>
      </c>
      <c r="AN176" s="23">
        <v>0.295331687654282</v>
      </c>
      <c r="AO176" s="23">
        <v>0.1355</v>
      </c>
      <c r="AP176" s="23">
        <v>0.2298</v>
      </c>
      <c r="AQ176" s="81">
        <v>0.0154</v>
      </c>
      <c r="AR176" s="23"/>
      <c r="AS176" s="23">
        <v>0.234309929129831</v>
      </c>
      <c r="AT176" s="23"/>
      <c r="AU176" s="23">
        <v>0.7981143499697259</v>
      </c>
      <c r="AV176" s="23">
        <v>0.5148343568895424</v>
      </c>
      <c r="AW176" s="23"/>
      <c r="AX176" s="21">
        <v>16.1</v>
      </c>
      <c r="AZ176">
        <f t="shared" si="4"/>
        <v>-0.06648595734833312</v>
      </c>
    </row>
    <row r="177" spans="1:52" ht="12.75">
      <c r="A177" s="1">
        <v>1840</v>
      </c>
      <c r="B177" s="36" t="s">
        <v>41</v>
      </c>
      <c r="C177" s="36">
        <v>855.97</v>
      </c>
      <c r="D177" s="36">
        <v>869.32</v>
      </c>
      <c r="E177" s="23"/>
      <c r="F177" s="23">
        <v>0.002578812980354561</v>
      </c>
      <c r="G177" s="23">
        <v>-0.0042092982698962444</v>
      </c>
      <c r="H177" s="23"/>
      <c r="I177" s="23">
        <v>0.1011503508570114</v>
      </c>
      <c r="J177" s="23"/>
      <c r="K177" s="36">
        <v>216.60672</v>
      </c>
      <c r="L177" s="36"/>
      <c r="M177" s="23">
        <v>0.19205439445103578</v>
      </c>
      <c r="N177" s="23">
        <v>0.05124795220198516</v>
      </c>
      <c r="O177" s="23">
        <v>0.26922043732874873</v>
      </c>
      <c r="P177" s="23">
        <v>0.107032328077062</v>
      </c>
      <c r="Q177" s="23"/>
      <c r="R177" s="23">
        <v>0.12778313935551663</v>
      </c>
      <c r="S177" s="36">
        <v>4059.049340725561</v>
      </c>
      <c r="T177" s="36"/>
      <c r="U177" s="36">
        <v>1540.16</v>
      </c>
      <c r="V177" s="36"/>
      <c r="W177" s="23">
        <v>0.1693</v>
      </c>
      <c r="X177" s="23">
        <v>0.022</v>
      </c>
      <c r="Y177" s="23"/>
      <c r="Z177" s="23">
        <v>0.21014415987860222</v>
      </c>
      <c r="AA177" s="23">
        <v>0.040328207778782786</v>
      </c>
      <c r="AB177" s="23"/>
      <c r="AC177" s="23">
        <v>0.15007145321046667</v>
      </c>
      <c r="AD177" s="23">
        <v>0.137131030404573</v>
      </c>
      <c r="AE177" s="23">
        <v>0.012940422805893664</v>
      </c>
      <c r="AF177" s="23"/>
      <c r="AG177" s="23">
        <v>0.5506135120484896</v>
      </c>
      <c r="AH177" s="23">
        <v>0.0849555934332107</v>
      </c>
      <c r="AJ177" s="23">
        <v>0.0734800080293602</v>
      </c>
      <c r="AK177" s="23">
        <v>0.1726</v>
      </c>
      <c r="AL177" s="23">
        <v>0.1008</v>
      </c>
      <c r="AM177" s="23">
        <v>0.0446</v>
      </c>
      <c r="AN177" s="23">
        <v>0.322014573838901</v>
      </c>
      <c r="AO177" s="23">
        <v>0.1419</v>
      </c>
      <c r="AP177" s="23">
        <v>0.2905</v>
      </c>
      <c r="AQ177" s="81">
        <v>0.0119</v>
      </c>
      <c r="AR177" s="23"/>
      <c r="AS177" s="23">
        <v>0.370211427023153</v>
      </c>
      <c r="AT177" s="23"/>
      <c r="AU177" s="23">
        <v>0.5805410511400908</v>
      </c>
      <c r="AV177" s="23">
        <v>0.18716381097320983</v>
      </c>
      <c r="AW177" s="23"/>
      <c r="AX177" s="21">
        <v>28.3</v>
      </c>
      <c r="AZ177">
        <f t="shared" si="4"/>
        <v>-3.6592271719862035</v>
      </c>
    </row>
    <row r="178" spans="1:52" ht="12.75">
      <c r="A178" s="1">
        <v>1560</v>
      </c>
      <c r="B178" s="36" t="s">
        <v>137</v>
      </c>
      <c r="C178" s="36">
        <v>228.66</v>
      </c>
      <c r="D178" s="36">
        <v>232.19</v>
      </c>
      <c r="E178" s="23"/>
      <c r="F178" s="23">
        <v>0.002534975133441808</v>
      </c>
      <c r="G178" s="23">
        <v>0.0006368694289637933</v>
      </c>
      <c r="H178" s="23"/>
      <c r="I178" s="23">
        <v>0.18917987594762234</v>
      </c>
      <c r="J178" s="23"/>
      <c r="K178" s="36">
        <v>175.36826000000002</v>
      </c>
      <c r="L178" s="36"/>
      <c r="M178" s="23">
        <v>0.12783186089696685</v>
      </c>
      <c r="N178" s="23">
        <v>0.03570042165852352</v>
      </c>
      <c r="O178" s="23">
        <v>0.09192600924884389</v>
      </c>
      <c r="P178" s="23">
        <v>0.293993514848937</v>
      </c>
      <c r="Q178" s="23"/>
      <c r="R178" s="23">
        <v>0.09861713953756189</v>
      </c>
      <c r="S178" s="36">
        <v>2700.947654178094</v>
      </c>
      <c r="T178" s="36"/>
      <c r="U178" s="36">
        <v>465.16</v>
      </c>
      <c r="V178" s="36"/>
      <c r="W178" s="23">
        <v>0.139</v>
      </c>
      <c r="X178" s="23">
        <v>0.0118</v>
      </c>
      <c r="Y178" s="23"/>
      <c r="Z178" s="23">
        <v>0.2012689307520153</v>
      </c>
      <c r="AA178" s="23">
        <v>0.06246250039473269</v>
      </c>
      <c r="AB178" s="23"/>
      <c r="AC178" s="23">
        <v>0.19321051154961189</v>
      </c>
      <c r="AD178" s="23">
        <v>0.00808940428317591</v>
      </c>
      <c r="AE178" s="23">
        <v>0.18512110726643596</v>
      </c>
      <c r="AF178" s="23"/>
      <c r="AG178" s="23">
        <v>0.4078369026465912</v>
      </c>
      <c r="AH178" s="23">
        <v>0.0635767022149303</v>
      </c>
      <c r="AJ178" s="23">
        <v>0.0861650267935552</v>
      </c>
      <c r="AK178" s="23">
        <v>0.1692</v>
      </c>
      <c r="AL178" s="23">
        <v>0.1187</v>
      </c>
      <c r="AM178" s="23">
        <v>0.0605</v>
      </c>
      <c r="AN178" s="23">
        <v>0.278335888004368</v>
      </c>
      <c r="AO178" s="23">
        <v>0.2304</v>
      </c>
      <c r="AP178" s="23">
        <v>0.1967</v>
      </c>
      <c r="AQ178" s="81">
        <v>0.0067</v>
      </c>
      <c r="AR178" s="23"/>
      <c r="AS178" s="23">
        <v>0.223801126538718</v>
      </c>
      <c r="AT178" s="23"/>
      <c r="AU178" s="23">
        <v>0.45064733298808907</v>
      </c>
      <c r="AV178" s="23">
        <v>0.11890212325220093</v>
      </c>
      <c r="AW178" s="23"/>
      <c r="AX178" s="21">
        <v>39.4</v>
      </c>
      <c r="AZ178">
        <f t="shared" si="4"/>
        <v>0.14787471271110317</v>
      </c>
    </row>
    <row r="179" spans="1:52" ht="12.75">
      <c r="A179" s="1">
        <v>3660</v>
      </c>
      <c r="B179" s="36" t="s">
        <v>138</v>
      </c>
      <c r="C179" s="36">
        <v>191.57</v>
      </c>
      <c r="D179" s="36">
        <v>194.33</v>
      </c>
      <c r="E179" s="23"/>
      <c r="F179" s="23">
        <v>0.002524426140977365</v>
      </c>
      <c r="G179" s="23">
        <v>0.0014169004243669292</v>
      </c>
      <c r="H179" s="23"/>
      <c r="I179" s="23">
        <v>0.23569335184328244</v>
      </c>
      <c r="J179" s="23"/>
      <c r="K179" s="36">
        <v>143.38339000000002</v>
      </c>
      <c r="L179" s="36"/>
      <c r="M179" s="23">
        <v>0.18581521739130435</v>
      </c>
      <c r="N179" s="23">
        <v>0.02791965712256854</v>
      </c>
      <c r="O179" s="23">
        <v>0.1516032337178672</v>
      </c>
      <c r="P179" s="23">
        <v>0.299362694890179</v>
      </c>
      <c r="Q179" s="23"/>
      <c r="R179" s="23">
        <v>0.09190228538097857</v>
      </c>
      <c r="S179" s="36">
        <v>2125.201859345325</v>
      </c>
      <c r="T179" s="36"/>
      <c r="U179" s="36">
        <v>480.09</v>
      </c>
      <c r="V179" s="36"/>
      <c r="W179" s="23">
        <v>0.1231</v>
      </c>
      <c r="X179" s="23">
        <v>0.0061</v>
      </c>
      <c r="Y179" s="23"/>
      <c r="Z179" s="23">
        <v>0.16710444765811763</v>
      </c>
      <c r="AA179" s="23">
        <v>0.05620480750439711</v>
      </c>
      <c r="AB179" s="23"/>
      <c r="AC179" s="23">
        <v>0.14851411589895988</v>
      </c>
      <c r="AD179" s="23">
        <v>0.13031203566121843</v>
      </c>
      <c r="AE179" s="23">
        <v>0.018202080237741447</v>
      </c>
      <c r="AF179" s="23"/>
      <c r="AG179" s="23">
        <v>0.4458395245170877</v>
      </c>
      <c r="AH179" s="23">
        <v>0.0359760159893404</v>
      </c>
      <c r="AJ179" s="23">
        <v>0.0857508651161065</v>
      </c>
      <c r="AK179" s="23">
        <v>0.0396</v>
      </c>
      <c r="AL179" s="23">
        <v>0.1403</v>
      </c>
      <c r="AM179" s="23">
        <v>0.0695</v>
      </c>
      <c r="AN179" s="23">
        <v>0.274331324686362</v>
      </c>
      <c r="AO179" s="23">
        <v>0.2668</v>
      </c>
      <c r="AP179" s="23">
        <v>0.166</v>
      </c>
      <c r="AQ179" s="81">
        <v>0.0077</v>
      </c>
      <c r="AR179" s="23"/>
      <c r="AS179" s="23">
        <v>0.192800148450547</v>
      </c>
      <c r="AT179" s="23"/>
      <c r="AU179" s="23">
        <v>0.5026745302427651</v>
      </c>
      <c r="AV179" s="23">
        <v>0.15958030448498148</v>
      </c>
      <c r="AW179" s="23"/>
      <c r="AX179" s="21"/>
      <c r="AZ179">
        <f t="shared" si="4"/>
        <v>0.27534625946722535</v>
      </c>
    </row>
    <row r="180" spans="1:52" ht="12.75">
      <c r="A180" s="1">
        <v>9080</v>
      </c>
      <c r="B180" s="36" t="s">
        <v>216</v>
      </c>
      <c r="C180" s="36">
        <v>57.51</v>
      </c>
      <c r="D180" s="36">
        <v>58.28</v>
      </c>
      <c r="E180" s="23"/>
      <c r="F180" s="23">
        <v>0.002448305204429957</v>
      </c>
      <c r="G180" s="23">
        <v>-0.004807939221686208</v>
      </c>
      <c r="H180" s="23"/>
      <c r="I180" s="23">
        <v>0.1423920493488691</v>
      </c>
      <c r="J180" s="23"/>
      <c r="K180" s="36">
        <v>172.81832</v>
      </c>
      <c r="L180" s="36"/>
      <c r="M180" s="23">
        <v>0.03784715919404591</v>
      </c>
      <c r="N180" s="23">
        <v>0.012520904529920746</v>
      </c>
      <c r="O180" s="23">
        <v>0.2764227642276423</v>
      </c>
      <c r="P180" s="23">
        <v>0.10546875</v>
      </c>
      <c r="Q180" s="23"/>
      <c r="R180" s="23">
        <v>0.09703776117179161</v>
      </c>
      <c r="S180" s="36">
        <v>2510.2607747640677</v>
      </c>
      <c r="T180" s="36"/>
      <c r="U180" s="36">
        <v>140.52</v>
      </c>
      <c r="V180" s="36"/>
      <c r="W180" s="23">
        <v>0.2617</v>
      </c>
      <c r="X180" s="23">
        <v>0.0243</v>
      </c>
      <c r="Y180" s="23"/>
      <c r="Z180" s="23">
        <v>0.3283201811812166</v>
      </c>
      <c r="AA180" s="23">
        <v>0.03391060873172249</v>
      </c>
      <c r="AB180" s="23"/>
      <c r="AC180" s="23">
        <v>0.24496923332778978</v>
      </c>
      <c r="AD180" s="23">
        <v>0.33743555629469485</v>
      </c>
      <c r="AE180" s="23">
        <v>-0.09246632296690507</v>
      </c>
      <c r="AF180" s="23"/>
      <c r="AG180" s="23">
        <v>0.5052386495925495</v>
      </c>
      <c r="AH180" s="23">
        <v>0.0775193798449612</v>
      </c>
      <c r="AJ180" s="23">
        <v>0.0960585681450583</v>
      </c>
      <c r="AK180" s="23">
        <v>0.2369</v>
      </c>
      <c r="AL180" s="23">
        <v>0.129</v>
      </c>
      <c r="AM180" s="23">
        <v>0.0571</v>
      </c>
      <c r="AN180" s="23">
        <v>0.298630780398241</v>
      </c>
      <c r="AO180" s="23">
        <v>0.2003</v>
      </c>
      <c r="AP180" s="23">
        <v>0.197</v>
      </c>
      <c r="AQ180" s="81">
        <v>0.0053</v>
      </c>
      <c r="AR180" s="23"/>
      <c r="AS180" s="23">
        <v>0.19429210968103</v>
      </c>
      <c r="AT180" s="23"/>
      <c r="AU180" s="23">
        <v>0.4924386692057802</v>
      </c>
      <c r="AV180" s="23">
        <v>0.20409992158619916</v>
      </c>
      <c r="AW180" s="23"/>
      <c r="AX180" s="21">
        <v>40.5</v>
      </c>
      <c r="AZ180">
        <f t="shared" si="4"/>
        <v>-0.28020669783987223</v>
      </c>
    </row>
    <row r="181" spans="1:52" ht="12.75">
      <c r="A181" s="1">
        <v>7620</v>
      </c>
      <c r="B181" s="36" t="s">
        <v>217</v>
      </c>
      <c r="C181" s="36">
        <v>61.08</v>
      </c>
      <c r="D181" s="36">
        <v>61.91</v>
      </c>
      <c r="E181" s="23"/>
      <c r="F181" s="23">
        <v>0.0022250883998460314</v>
      </c>
      <c r="G181" s="23">
        <v>0.007907244007810177</v>
      </c>
      <c r="H181" s="23"/>
      <c r="I181" s="23">
        <v>0.435702746365105</v>
      </c>
      <c r="J181" s="23"/>
      <c r="K181" s="36">
        <v>253.12633</v>
      </c>
      <c r="L181" s="36"/>
      <c r="M181" s="23">
        <v>0.12891891891891882</v>
      </c>
      <c r="N181" s="23">
        <v>0.036327163308106133</v>
      </c>
      <c r="O181" s="23">
        <v>0.27585341365461846</v>
      </c>
      <c r="P181" s="23">
        <v>0.216104965268845</v>
      </c>
      <c r="Q181" s="23"/>
      <c r="R181" s="23">
        <v>0.13610566529390747</v>
      </c>
      <c r="S181" s="36">
        <v>4047.6039633085757</v>
      </c>
      <c r="T181" s="36"/>
      <c r="U181" s="36">
        <v>112.65</v>
      </c>
      <c r="V181" s="36"/>
      <c r="W181" s="23">
        <v>0.1435</v>
      </c>
      <c r="X181" s="23">
        <v>0.0113</v>
      </c>
      <c r="Y181" s="23"/>
      <c r="Z181" s="23">
        <v>0.16571853667075093</v>
      </c>
      <c r="AA181" s="23">
        <v>0.02155887230514096</v>
      </c>
      <c r="AB181" s="23"/>
      <c r="AC181" s="23">
        <v>0.13391304347826086</v>
      </c>
      <c r="AD181" s="23">
        <v>0.12208695652173913</v>
      </c>
      <c r="AE181" s="23">
        <v>0.011826086956521722</v>
      </c>
      <c r="AF181" s="23"/>
      <c r="AG181" s="23">
        <v>0.6970434782608695</v>
      </c>
      <c r="AH181" s="23">
        <v>0.0308747855917667</v>
      </c>
      <c r="AJ181" s="23">
        <v>0.0620984290375753</v>
      </c>
      <c r="AK181" s="23">
        <v>0.0573</v>
      </c>
      <c r="AL181" s="23">
        <v>0.0518</v>
      </c>
      <c r="AM181" s="23">
        <v>0.0714</v>
      </c>
      <c r="AN181" s="23">
        <v>0.271336754079151</v>
      </c>
      <c r="AO181" s="23">
        <v>0.1556</v>
      </c>
      <c r="AP181" s="23">
        <v>0.1791</v>
      </c>
      <c r="AQ181" s="81">
        <v>0.0036</v>
      </c>
      <c r="AR181" s="23"/>
      <c r="AS181" s="23">
        <v>0.235159817351598</v>
      </c>
      <c r="AT181" s="23"/>
      <c r="AU181" s="23">
        <v>0.5494804973599046</v>
      </c>
      <c r="AV181" s="23">
        <v>0.16794413217509793</v>
      </c>
      <c r="AW181" s="23"/>
      <c r="AX181" s="21"/>
      <c r="AZ181">
        <f t="shared" si="4"/>
        <v>0.489537476523528</v>
      </c>
    </row>
    <row r="182" spans="1:52" ht="12.75">
      <c r="A182" s="1">
        <v>3620</v>
      </c>
      <c r="B182" s="36" t="s">
        <v>218</v>
      </c>
      <c r="C182" s="36">
        <v>67.23</v>
      </c>
      <c r="D182" s="36">
        <v>68.14</v>
      </c>
      <c r="E182" s="23"/>
      <c r="F182" s="23">
        <v>0.002194283810357467</v>
      </c>
      <c r="G182" s="23">
        <v>0.001343001627859941</v>
      </c>
      <c r="H182" s="23"/>
      <c r="I182" s="23">
        <v>0.26834997064004695</v>
      </c>
      <c r="J182" s="23"/>
      <c r="K182" s="36">
        <v>171.70494</v>
      </c>
      <c r="L182" s="36"/>
      <c r="M182" s="23">
        <v>0.13397155361050306</v>
      </c>
      <c r="N182" s="23">
        <v>0.03605074908894588</v>
      </c>
      <c r="O182" s="23">
        <v>0.22276301010857358</v>
      </c>
      <c r="P182" s="23">
        <v>0.213966779782104</v>
      </c>
      <c r="Q182" s="23"/>
      <c r="R182" s="23">
        <v>0.12979009940122616</v>
      </c>
      <c r="S182" s="36">
        <v>3389.12801343949</v>
      </c>
      <c r="T182" s="36"/>
      <c r="U182" s="36">
        <v>152.31</v>
      </c>
      <c r="V182" s="36"/>
      <c r="W182" s="23">
        <v>0.1536</v>
      </c>
      <c r="X182" s="23">
        <v>0.011</v>
      </c>
      <c r="Y182" s="23"/>
      <c r="Z182" s="23">
        <v>0.1941850329971361</v>
      </c>
      <c r="AA182" s="23">
        <v>0.057416740784662516</v>
      </c>
      <c r="AB182" s="23"/>
      <c r="AC182" s="23">
        <v>0.20838471023427868</v>
      </c>
      <c r="AD182" s="23">
        <v>0.1964065527567377</v>
      </c>
      <c r="AE182" s="23">
        <v>0.011978157477540968</v>
      </c>
      <c r="AF182" s="23"/>
      <c r="AG182" s="23">
        <v>0.5920380482649287</v>
      </c>
      <c r="AH182" s="23">
        <v>0.0262295081967213</v>
      </c>
      <c r="AJ182" s="23">
        <v>0.0650544959128065</v>
      </c>
      <c r="AK182" s="23">
        <v>0.0986</v>
      </c>
      <c r="AL182" s="23">
        <v>0.0732</v>
      </c>
      <c r="AM182" s="23">
        <v>0.0602</v>
      </c>
      <c r="AN182" s="23">
        <v>0.272535077179644</v>
      </c>
      <c r="AO182" s="23">
        <v>0.1608</v>
      </c>
      <c r="AP182" s="23">
        <v>0.1668</v>
      </c>
      <c r="AQ182" s="81">
        <v>0.004</v>
      </c>
      <c r="AR182" s="23"/>
      <c r="AS182" s="23">
        <v>0.165484284165928</v>
      </c>
      <c r="AT182" s="23"/>
      <c r="AU182" s="23">
        <v>0.5292003593890386</v>
      </c>
      <c r="AV182" s="23">
        <v>0.13797972018996277</v>
      </c>
      <c r="AW182" s="23"/>
      <c r="AX182" s="21"/>
      <c r="AZ182">
        <f t="shared" si="4"/>
        <v>0.09151213092237638</v>
      </c>
    </row>
    <row r="183" spans="1:52" ht="12.75">
      <c r="A183" s="1">
        <v>1642</v>
      </c>
      <c r="B183" s="36" t="s">
        <v>42</v>
      </c>
      <c r="C183" s="36">
        <v>989.45</v>
      </c>
      <c r="D183" s="36">
        <v>1000.46</v>
      </c>
      <c r="E183" s="23"/>
      <c r="F183" s="23">
        <v>0.0018527009383380033</v>
      </c>
      <c r="G183" s="23">
        <v>-0.0039455867229796215</v>
      </c>
      <c r="H183" s="23"/>
      <c r="I183" s="23">
        <v>0.14525737131434285</v>
      </c>
      <c r="J183" s="23"/>
      <c r="K183" s="36">
        <v>187.67091</v>
      </c>
      <c r="L183" s="36"/>
      <c r="M183" s="23">
        <v>0.1364191462553479</v>
      </c>
      <c r="N183" s="23">
        <v>0.03937114157162289</v>
      </c>
      <c r="O183" s="23">
        <v>0.20869322560926995</v>
      </c>
      <c r="P183" s="23">
        <v>0.186682184197282</v>
      </c>
      <c r="Q183" s="23"/>
      <c r="R183" s="23">
        <v>0.12114199840818189</v>
      </c>
      <c r="S183" s="36">
        <v>3785.173142758864</v>
      </c>
      <c r="T183" s="36"/>
      <c r="U183" s="36">
        <v>1979.2</v>
      </c>
      <c r="V183" s="36"/>
      <c r="W183" s="23">
        <v>0.1392</v>
      </c>
      <c r="X183" s="23">
        <v>0.0119</v>
      </c>
      <c r="Y183" s="23"/>
      <c r="Z183" s="23">
        <v>0.16769826835614832</v>
      </c>
      <c r="AA183" s="23">
        <v>0.028989031412021155</v>
      </c>
      <c r="AB183" s="23"/>
      <c r="AC183" s="23">
        <v>0.1447793820493038</v>
      </c>
      <c r="AD183" s="23">
        <v>0.13125022961901614</v>
      </c>
      <c r="AE183" s="23">
        <v>0.013529152430287655</v>
      </c>
      <c r="AF183" s="23"/>
      <c r="AG183" s="23">
        <v>0.5279859656857342</v>
      </c>
      <c r="AH183" s="23">
        <v>0.0633693972179289</v>
      </c>
      <c r="AJ183" s="23">
        <v>0.0741946145821498</v>
      </c>
      <c r="AK183" s="23">
        <v>0.1412</v>
      </c>
      <c r="AL183" s="23">
        <v>0.0952</v>
      </c>
      <c r="AM183" s="23">
        <v>0.0533</v>
      </c>
      <c r="AN183" s="23">
        <v>0.28931963488315</v>
      </c>
      <c r="AO183" s="23">
        <v>0.1743</v>
      </c>
      <c r="AP183" s="23">
        <v>0.2502</v>
      </c>
      <c r="AQ183" s="81">
        <v>0.0092</v>
      </c>
      <c r="AR183" s="23"/>
      <c r="AS183" s="23">
        <v>0.31797820154892</v>
      </c>
      <c r="AT183" s="23"/>
      <c r="AU183" s="23">
        <v>0.54918608051467</v>
      </c>
      <c r="AV183" s="23">
        <v>0.15566819378107027</v>
      </c>
      <c r="AW183" s="23"/>
      <c r="AX183" s="21">
        <v>29.7</v>
      </c>
      <c r="AZ183">
        <f t="shared" si="4"/>
        <v>-3.9474016928721922</v>
      </c>
    </row>
    <row r="184" spans="1:52" ht="12.75">
      <c r="A184" s="1">
        <v>5602</v>
      </c>
      <c r="B184" s="36" t="s">
        <v>43</v>
      </c>
      <c r="C184" s="36">
        <v>9404.7</v>
      </c>
      <c r="D184" s="36">
        <v>9487.88</v>
      </c>
      <c r="E184" s="23"/>
      <c r="F184" s="23">
        <v>0.0014037572504472795</v>
      </c>
      <c r="G184" s="23">
        <v>-0.0070560122054263985</v>
      </c>
      <c r="H184" s="23"/>
      <c r="I184" s="23">
        <v>0.07875000395394861</v>
      </c>
      <c r="J184" s="23"/>
      <c r="K184" s="36">
        <v>294.03976</v>
      </c>
      <c r="L184" s="36"/>
      <c r="M184" s="23">
        <v>0.06734953298099455</v>
      </c>
      <c r="N184" s="23">
        <v>0.014085547276836016</v>
      </c>
      <c r="O184" s="23">
        <v>0.2418243118643596</v>
      </c>
      <c r="P184" s="23">
        <v>0.157240985096387</v>
      </c>
      <c r="Q184" s="23"/>
      <c r="R184" s="23">
        <v>0.13063515796945963</v>
      </c>
      <c r="S184" s="36">
        <v>5348.440079861222</v>
      </c>
      <c r="T184" s="36"/>
      <c r="U184" s="36">
        <v>21286.49</v>
      </c>
      <c r="V184" s="36"/>
      <c r="W184" s="23">
        <v>0.1447</v>
      </c>
      <c r="X184" s="23">
        <v>0.0496</v>
      </c>
      <c r="Y184" s="23"/>
      <c r="Z184" s="23">
        <v>0.14912828786932095</v>
      </c>
      <c r="AA184" s="23">
        <v>0.02963472769045474</v>
      </c>
      <c r="AB184" s="23"/>
      <c r="AC184" s="23">
        <v>0.09022047945115805</v>
      </c>
      <c r="AD184" s="23">
        <v>0.08441914662407206</v>
      </c>
      <c r="AE184" s="23">
        <v>0.005801332827085989</v>
      </c>
      <c r="AF184" s="23"/>
      <c r="AG184" s="23">
        <v>0.45632700087720446</v>
      </c>
      <c r="AH184" s="23">
        <v>0.248353770285192</v>
      </c>
      <c r="AJ184" s="23">
        <v>0.0954571621126835</v>
      </c>
      <c r="AK184" s="23">
        <v>0.3677</v>
      </c>
      <c r="AL184" s="23">
        <v>0.1287</v>
      </c>
      <c r="AM184" s="23">
        <v>0.0604</v>
      </c>
      <c r="AN184" s="23">
        <v>0.295995980548221</v>
      </c>
      <c r="AO184" s="23">
        <v>0.2059</v>
      </c>
      <c r="AP184" s="23">
        <v>0.3046</v>
      </c>
      <c r="AQ184" s="81">
        <v>0.0119</v>
      </c>
      <c r="AR184" s="23"/>
      <c r="AS184" s="23">
        <v>0.366483639335499</v>
      </c>
      <c r="AT184" s="23"/>
      <c r="AU184" s="23">
        <v>0.6357325517579607</v>
      </c>
      <c r="AV184" s="23">
        <v>0.08113807182864505</v>
      </c>
      <c r="AW184" s="23"/>
      <c r="AX184" s="21">
        <v>32.1</v>
      </c>
      <c r="AZ184">
        <f t="shared" si="4"/>
        <v>-66.94659708362101</v>
      </c>
    </row>
    <row r="185" spans="1:52" ht="12.75">
      <c r="A185" s="1">
        <v>600</v>
      </c>
      <c r="B185" s="36" t="s">
        <v>139</v>
      </c>
      <c r="C185" s="36">
        <v>198.92</v>
      </c>
      <c r="D185" s="36">
        <v>200.56</v>
      </c>
      <c r="E185" s="23"/>
      <c r="F185" s="23">
        <v>0.0013943528722786258</v>
      </c>
      <c r="G185" s="23">
        <v>-0.005476737636611828</v>
      </c>
      <c r="H185" s="23"/>
      <c r="I185" s="23">
        <v>0.14008674410489058</v>
      </c>
      <c r="J185" s="23"/>
      <c r="K185" s="36">
        <v>173.36075</v>
      </c>
      <c r="L185" s="36"/>
      <c r="M185" s="23">
        <v>0.18190545191088558</v>
      </c>
      <c r="N185" s="23">
        <v>0.03244935223024085</v>
      </c>
      <c r="O185" s="23">
        <v>0.1032288317256163</v>
      </c>
      <c r="P185" s="23">
        <v>0.32914006759294</v>
      </c>
      <c r="Q185" s="23"/>
      <c r="R185" s="23">
        <v>0.09907325968292859</v>
      </c>
      <c r="S185" s="36">
        <v>2487.0171505587077</v>
      </c>
      <c r="T185" s="36"/>
      <c r="U185" s="36">
        <v>477.44</v>
      </c>
      <c r="V185" s="36"/>
      <c r="W185" s="23">
        <v>0.1685</v>
      </c>
      <c r="X185" s="23">
        <v>0.0184</v>
      </c>
      <c r="Y185" s="23"/>
      <c r="Z185" s="23">
        <v>0.23017515923566878</v>
      </c>
      <c r="AA185" s="23">
        <v>0.08389748549323017</v>
      </c>
      <c r="AB185" s="23"/>
      <c r="AC185" s="23">
        <v>0.17914158597225857</v>
      </c>
      <c r="AD185" s="23">
        <v>0.1845502922446131</v>
      </c>
      <c r="AE185" s="23">
        <v>-0.005408706272354541</v>
      </c>
      <c r="AF185" s="23"/>
      <c r="AG185" s="23">
        <v>0.3207711768298002</v>
      </c>
      <c r="AH185" s="23">
        <v>0.0748823277706461</v>
      </c>
      <c r="AJ185" s="23">
        <v>0.0765178995393555</v>
      </c>
      <c r="AK185" s="23">
        <v>0.382</v>
      </c>
      <c r="AL185" s="23">
        <v>0.1481</v>
      </c>
      <c r="AM185" s="23">
        <v>0.0469</v>
      </c>
      <c r="AN185" s="23">
        <v>0.285153558240704</v>
      </c>
      <c r="AO185" s="23">
        <v>0.2111</v>
      </c>
      <c r="AP185" s="23">
        <v>0.2092</v>
      </c>
      <c r="AQ185" s="81">
        <v>0.0092</v>
      </c>
      <c r="AR185" s="23"/>
      <c r="AS185" s="23">
        <v>0.236954521556257</v>
      </c>
      <c r="AT185" s="23"/>
      <c r="AU185" s="23">
        <v>0.5175762653768519</v>
      </c>
      <c r="AV185" s="23">
        <v>0.14940777697375937</v>
      </c>
      <c r="AW185" s="23"/>
      <c r="AX185" s="21">
        <v>44.8</v>
      </c>
      <c r="AZ185">
        <f t="shared" si="4"/>
        <v>-1.0984145003988683</v>
      </c>
    </row>
    <row r="186" spans="1:52" ht="12.75">
      <c r="A186" s="1">
        <v>7560</v>
      </c>
      <c r="B186" s="36" t="s">
        <v>140</v>
      </c>
      <c r="C186" s="36">
        <v>276.26</v>
      </c>
      <c r="D186" s="36">
        <v>278.25</v>
      </c>
      <c r="E186" s="23"/>
      <c r="F186" s="23">
        <v>0.00116098712578383</v>
      </c>
      <c r="G186" s="23">
        <v>-0.003484018121849175</v>
      </c>
      <c r="H186" s="23"/>
      <c r="I186" s="23">
        <v>0.186167727092994</v>
      </c>
      <c r="J186" s="23"/>
      <c r="K186" s="36">
        <v>230.46364000000003</v>
      </c>
      <c r="L186" s="36"/>
      <c r="M186" s="23">
        <v>0.04704916196946529</v>
      </c>
      <c r="N186" s="23">
        <v>0.013114575214341388</v>
      </c>
      <c r="O186" s="23">
        <v>0.05776774040175918</v>
      </c>
      <c r="P186" s="23">
        <v>0.363321466371596</v>
      </c>
      <c r="Q186" s="23"/>
      <c r="R186" s="23">
        <v>0.11016988364240181</v>
      </c>
      <c r="S186" s="36">
        <v>2917.846173598564</v>
      </c>
      <c r="T186" s="36"/>
      <c r="U186" s="36">
        <v>624.78</v>
      </c>
      <c r="V186" s="36"/>
      <c r="W186" s="23">
        <v>0.0828</v>
      </c>
      <c r="X186" s="23">
        <v>0.0058</v>
      </c>
      <c r="Y186" s="23"/>
      <c r="Z186" s="23">
        <v>0.08975424827907286</v>
      </c>
      <c r="AA186" s="23">
        <v>0.022021505376344085</v>
      </c>
      <c r="AB186" s="23"/>
      <c r="AC186" s="23">
        <v>0.06723951238254916</v>
      </c>
      <c r="AD186" s="23">
        <v>0.09046770756924796</v>
      </c>
      <c r="AE186" s="23">
        <v>-0.023228195186698802</v>
      </c>
      <c r="AF186" s="23"/>
      <c r="AG186" s="23">
        <v>0.7779873554787105</v>
      </c>
      <c r="AH186" s="23">
        <v>0.035752688172043</v>
      </c>
      <c r="AJ186" s="23">
        <v>0.0784780023781213</v>
      </c>
      <c r="AK186" s="23">
        <v>0.0321</v>
      </c>
      <c r="AL186" s="23">
        <v>0.1106</v>
      </c>
      <c r="AM186" s="23">
        <v>0.0977</v>
      </c>
      <c r="AN186" s="23">
        <v>0.251725418389951</v>
      </c>
      <c r="AO186" s="23">
        <v>0.1855</v>
      </c>
      <c r="AP186" s="23">
        <v>0.1737</v>
      </c>
      <c r="AQ186" s="81">
        <v>0.005</v>
      </c>
      <c r="AR186" s="23"/>
      <c r="AS186" s="23">
        <v>0.250302925393803</v>
      </c>
      <c r="AT186" s="23"/>
      <c r="AU186" s="23">
        <v>0.640027091093803</v>
      </c>
      <c r="AV186" s="23">
        <v>0.1405068292132295</v>
      </c>
      <c r="AW186" s="23"/>
      <c r="AX186" s="21"/>
      <c r="AZ186">
        <f t="shared" si="4"/>
        <v>-0.969428042404533</v>
      </c>
    </row>
    <row r="187" spans="1:52" ht="12.75">
      <c r="A187" s="1">
        <v>9040</v>
      </c>
      <c r="B187" s="36" t="s">
        <v>141</v>
      </c>
      <c r="C187" s="36">
        <v>279.16</v>
      </c>
      <c r="D187" s="36">
        <v>280.84</v>
      </c>
      <c r="E187" s="23"/>
      <c r="F187" s="23">
        <v>0.0010955288512790595</v>
      </c>
      <c r="G187" s="23">
        <v>-0.0009382788761631566</v>
      </c>
      <c r="H187" s="23"/>
      <c r="I187" s="23">
        <v>0.2535943060498221</v>
      </c>
      <c r="J187" s="23"/>
      <c r="K187" s="36">
        <v>155.65577</v>
      </c>
      <c r="L187" s="36"/>
      <c r="M187" s="23">
        <v>0.12426920797945873</v>
      </c>
      <c r="N187" s="23">
        <v>0.03751304347826087</v>
      </c>
      <c r="O187" s="23">
        <v>0.13527017977643846</v>
      </c>
      <c r="P187" s="23">
        <v>0.150081957382161</v>
      </c>
      <c r="Q187" s="23"/>
      <c r="R187" s="23">
        <v>0.10262366661239791</v>
      </c>
      <c r="S187" s="36">
        <v>3101.0876005979294</v>
      </c>
      <c r="T187" s="36"/>
      <c r="U187" s="36">
        <v>545.22</v>
      </c>
      <c r="V187" s="36"/>
      <c r="W187" s="23">
        <v>0.1696</v>
      </c>
      <c r="X187" s="23">
        <v>0.0218</v>
      </c>
      <c r="Y187" s="23"/>
      <c r="Z187" s="23">
        <v>0.1949068395537644</v>
      </c>
      <c r="AA187" s="23">
        <v>0.04246395003520803</v>
      </c>
      <c r="AB187" s="23"/>
      <c r="AC187" s="23">
        <v>0.14145670821004813</v>
      </c>
      <c r="AD187" s="23">
        <v>0.15932932843181208</v>
      </c>
      <c r="AE187" s="23">
        <v>-0.017872620221763946</v>
      </c>
      <c r="AF187" s="23"/>
      <c r="AG187" s="23">
        <v>0.54027317014854</v>
      </c>
      <c r="AH187" s="23">
        <v>0.0527530497856907</v>
      </c>
      <c r="AJ187" s="23">
        <v>0.0789361831319449</v>
      </c>
      <c r="AK187" s="23">
        <v>0.1833</v>
      </c>
      <c r="AL187" s="23">
        <v>0.0912</v>
      </c>
      <c r="AM187" s="23">
        <v>0.0573</v>
      </c>
      <c r="AN187" s="23">
        <v>0.282797769707641</v>
      </c>
      <c r="AO187" s="23">
        <v>0.1466</v>
      </c>
      <c r="AP187" s="23">
        <v>0.2471</v>
      </c>
      <c r="AQ187" s="81">
        <v>0.0065</v>
      </c>
      <c r="AR187" s="23"/>
      <c r="AS187" s="23">
        <v>0.268755174181001</v>
      </c>
      <c r="AT187" s="23"/>
      <c r="AU187" s="23">
        <v>0.5293510009261239</v>
      </c>
      <c r="AV187" s="23">
        <v>0.11405570990952482</v>
      </c>
      <c r="AW187" s="23"/>
      <c r="AX187" s="21">
        <v>30.2</v>
      </c>
      <c r="AZ187">
        <f t="shared" si="4"/>
        <v>-0.26350623958166086</v>
      </c>
    </row>
    <row r="188" spans="1:52" ht="12.75">
      <c r="A188" s="1">
        <v>3960</v>
      </c>
      <c r="B188" s="36" t="s">
        <v>219</v>
      </c>
      <c r="C188" s="36">
        <v>83.84</v>
      </c>
      <c r="D188" s="36">
        <v>84.35</v>
      </c>
      <c r="E188" s="23"/>
      <c r="F188" s="23">
        <v>0.0009321444037808657</v>
      </c>
      <c r="G188" s="23">
        <v>-0.006816040315132055</v>
      </c>
      <c r="H188" s="23"/>
      <c r="I188" s="23">
        <v>0.12726841418574308</v>
      </c>
      <c r="J188" s="23"/>
      <c r="K188" s="36">
        <v>112.57019</v>
      </c>
      <c r="L188" s="36"/>
      <c r="M188" s="23">
        <v>0.14398615083546584</v>
      </c>
      <c r="N188" s="23">
        <v>0.03721166318876544</v>
      </c>
      <c r="O188" s="23">
        <v>0.2114277053652622</v>
      </c>
      <c r="P188" s="23">
        <v>0.250284954407295</v>
      </c>
      <c r="Q188" s="23"/>
      <c r="R188" s="23">
        <v>0.13777692683230078</v>
      </c>
      <c r="S188" s="36">
        <v>3357.163672679296</v>
      </c>
      <c r="T188" s="36"/>
      <c r="U188" s="36">
        <v>183.58</v>
      </c>
      <c r="V188" s="36"/>
      <c r="W188" s="23">
        <v>0.133</v>
      </c>
      <c r="X188" s="23">
        <v>0.0073</v>
      </c>
      <c r="Y188" s="23"/>
      <c r="Z188" s="23">
        <v>0.14562860262563165</v>
      </c>
      <c r="AA188" s="23">
        <v>0.038396522579087176</v>
      </c>
      <c r="AB188" s="23"/>
      <c r="AC188" s="23">
        <v>0.10818059901654001</v>
      </c>
      <c r="AD188" s="23">
        <v>0.18864550737594993</v>
      </c>
      <c r="AE188" s="23">
        <v>-0.08046490835940992</v>
      </c>
      <c r="AF188" s="23"/>
      <c r="AG188" s="23">
        <v>0.675160184771271</v>
      </c>
      <c r="AH188" s="23">
        <v>0.0378096479791395</v>
      </c>
      <c r="AJ188" s="23">
        <v>0.0782288938142253</v>
      </c>
      <c r="AK188" s="23">
        <v>0.2662</v>
      </c>
      <c r="AL188" s="23">
        <v>0.1543</v>
      </c>
      <c r="AM188" s="23">
        <v>0.0506</v>
      </c>
      <c r="AN188" s="23">
        <v>0.281652930377989</v>
      </c>
      <c r="AO188" s="23">
        <v>0.2296</v>
      </c>
      <c r="AP188" s="23">
        <v>0.1686</v>
      </c>
      <c r="AQ188" s="81">
        <v>0.0039</v>
      </c>
      <c r="AR188" s="23"/>
      <c r="AS188" s="23">
        <v>0.185698650127691</v>
      </c>
      <c r="AT188" s="23"/>
      <c r="AU188" s="23">
        <v>0.46725571725571724</v>
      </c>
      <c r="AV188" s="23">
        <v>0.17654192654192655</v>
      </c>
      <c r="AW188" s="23"/>
      <c r="AX188" s="21">
        <v>50.9</v>
      </c>
      <c r="AZ188">
        <f t="shared" si="4"/>
        <v>-0.5749330005813887</v>
      </c>
    </row>
    <row r="189" spans="1:52" ht="12.75">
      <c r="A189" s="1">
        <v>3710</v>
      </c>
      <c r="B189" s="36" t="s">
        <v>220</v>
      </c>
      <c r="C189" s="36">
        <v>76.66</v>
      </c>
      <c r="D189" s="36">
        <v>77.13</v>
      </c>
      <c r="E189" s="23"/>
      <c r="F189" s="23">
        <v>0.0009110453488885284</v>
      </c>
      <c r="G189" s="23">
        <v>-0.0017813720101893527</v>
      </c>
      <c r="H189" s="23"/>
      <c r="I189" s="23">
        <v>0.22457187337830825</v>
      </c>
      <c r="J189" s="23"/>
      <c r="K189" s="36">
        <v>132.84832999999998</v>
      </c>
      <c r="L189" s="36"/>
      <c r="M189" s="23">
        <v>0.16444597859855037</v>
      </c>
      <c r="N189" s="23">
        <v>0.024632052330335243</v>
      </c>
      <c r="O189" s="23">
        <v>0.11452282157676348</v>
      </c>
      <c r="P189" s="23">
        <v>0.379682608226277</v>
      </c>
      <c r="Q189" s="23"/>
      <c r="R189" s="23">
        <v>0.09867217918976547</v>
      </c>
      <c r="S189" s="36">
        <v>2265.0349805029955</v>
      </c>
      <c r="T189" s="36"/>
      <c r="U189" s="36">
        <v>157.32</v>
      </c>
      <c r="V189" s="36"/>
      <c r="W189" s="23">
        <v>0.2019</v>
      </c>
      <c r="X189" s="23">
        <v>0.0107</v>
      </c>
      <c r="Y189" s="23"/>
      <c r="Z189" s="23">
        <v>0.24889903243434375</v>
      </c>
      <c r="AA189" s="23">
        <v>0.07931156848828956</v>
      </c>
      <c r="AB189" s="23"/>
      <c r="AC189" s="23">
        <v>0.16264949402023918</v>
      </c>
      <c r="AD189" s="23">
        <v>0.15841766329346826</v>
      </c>
      <c r="AE189" s="23">
        <v>0.004231830726770913</v>
      </c>
      <c r="AF189" s="23"/>
      <c r="AG189" s="23">
        <v>0.43661453541858325</v>
      </c>
      <c r="AH189" s="23">
        <v>0.0347222222222222</v>
      </c>
      <c r="AJ189" s="23">
        <v>0.0950771352469545</v>
      </c>
      <c r="AK189" s="23">
        <v>0.0789</v>
      </c>
      <c r="AL189" s="23">
        <v>0.1352</v>
      </c>
      <c r="AM189" s="23">
        <v>0.0663</v>
      </c>
      <c r="AN189" s="23">
        <v>0.275129988177114</v>
      </c>
      <c r="AO189" s="23">
        <v>0.204</v>
      </c>
      <c r="AP189" s="23">
        <v>0.1637</v>
      </c>
      <c r="AQ189" s="81">
        <v>0.0048</v>
      </c>
      <c r="AR189" s="23"/>
      <c r="AS189" s="23">
        <v>0.177747350271312</v>
      </c>
      <c r="AT189" s="23"/>
      <c r="AU189" s="23">
        <v>0.4402308326463314</v>
      </c>
      <c r="AV189" s="23">
        <v>0.10693675656577553</v>
      </c>
      <c r="AW189" s="23"/>
      <c r="AX189" s="21"/>
      <c r="AZ189">
        <f t="shared" si="4"/>
        <v>-0.13739722314590477</v>
      </c>
    </row>
    <row r="190" spans="1:52" ht="12.75">
      <c r="A190" s="1">
        <v>1400</v>
      </c>
      <c r="B190" s="36" t="s">
        <v>221</v>
      </c>
      <c r="C190" s="36">
        <v>90.42</v>
      </c>
      <c r="D190" s="36">
        <v>90.85</v>
      </c>
      <c r="E190" s="23"/>
      <c r="F190" s="23">
        <v>0.000827747700996806</v>
      </c>
      <c r="G190" s="23">
        <v>-0.005821359011275451</v>
      </c>
      <c r="H190" s="23"/>
      <c r="I190" s="23">
        <v>0.11830086937383075</v>
      </c>
      <c r="J190" s="23"/>
      <c r="K190" s="36">
        <v>190.95794</v>
      </c>
      <c r="L190" s="36"/>
      <c r="M190" s="23">
        <v>0.10026308097047654</v>
      </c>
      <c r="N190" s="23">
        <v>0.03211847738053916</v>
      </c>
      <c r="O190" s="23">
        <v>0.36797550432276654</v>
      </c>
      <c r="P190" s="23">
        <v>0.0693180226858983</v>
      </c>
      <c r="Q190" s="23"/>
      <c r="R190" s="23">
        <v>0.1098148009090369</v>
      </c>
      <c r="S190" s="36">
        <v>2902.3643358872137</v>
      </c>
      <c r="T190" s="36"/>
      <c r="U190" s="36">
        <v>179.67</v>
      </c>
      <c r="V190" s="36"/>
      <c r="W190" s="23">
        <v>0.3354</v>
      </c>
      <c r="X190" s="23">
        <v>0.0408</v>
      </c>
      <c r="Y190" s="23"/>
      <c r="Z190" s="23">
        <v>0.3100199311469469</v>
      </c>
      <c r="AA190" s="23">
        <v>0.03872538172161983</v>
      </c>
      <c r="AB190" s="23"/>
      <c r="AC190" s="23">
        <v>0.20044680687158153</v>
      </c>
      <c r="AD190" s="23">
        <v>0.2381172482859564</v>
      </c>
      <c r="AE190" s="23">
        <v>-0.03767044141437487</v>
      </c>
      <c r="AF190" s="23"/>
      <c r="AG190" s="23">
        <v>0.5232262537554888</v>
      </c>
      <c r="AH190" s="23">
        <v>0.164214243672749</v>
      </c>
      <c r="AJ190" s="23">
        <v>0.0631086704706337</v>
      </c>
      <c r="AK190" s="23">
        <v>0.1591</v>
      </c>
      <c r="AL190" s="23">
        <v>0.1607</v>
      </c>
      <c r="AM190" s="23">
        <v>0.047</v>
      </c>
      <c r="AN190" s="23">
        <v>0.369039734177849</v>
      </c>
      <c r="AO190" s="23">
        <v>0.0902</v>
      </c>
      <c r="AP190" s="23">
        <v>0.3799</v>
      </c>
      <c r="AQ190" s="81">
        <v>0.0513</v>
      </c>
      <c r="AR190" s="23"/>
      <c r="AS190" s="23">
        <v>0.47921200750469</v>
      </c>
      <c r="AT190" s="23"/>
      <c r="AU190" s="23">
        <v>0.7727665592834132</v>
      </c>
      <c r="AV190" s="23">
        <v>0.42036615070322936</v>
      </c>
      <c r="AW190" s="23"/>
      <c r="AX190" s="21"/>
      <c r="AZ190">
        <f t="shared" si="4"/>
        <v>-0.5288704661743747</v>
      </c>
    </row>
    <row r="191" spans="1:52" ht="12.75">
      <c r="A191" s="1">
        <v>3280</v>
      </c>
      <c r="B191" s="36" t="s">
        <v>44</v>
      </c>
      <c r="C191" s="36">
        <v>644.82</v>
      </c>
      <c r="D191" s="36">
        <v>647.77</v>
      </c>
      <c r="E191" s="23"/>
      <c r="F191" s="23">
        <v>0.0007610372743676042</v>
      </c>
      <c r="G191" s="23">
        <v>-0.005918119964251289</v>
      </c>
      <c r="H191" s="23"/>
      <c r="I191" s="23">
        <v>0.1466261172947188</v>
      </c>
      <c r="J191" s="23"/>
      <c r="K191" s="36">
        <v>260.63883</v>
      </c>
      <c r="L191" s="36"/>
      <c r="M191" s="23">
        <v>0.05126762859704903</v>
      </c>
      <c r="N191" s="23">
        <v>0.018282636248415716</v>
      </c>
      <c r="O191" s="23">
        <v>0.08274452295249522</v>
      </c>
      <c r="P191" s="23">
        <v>0.240394177741615</v>
      </c>
      <c r="Q191" s="23"/>
      <c r="R191" s="23">
        <v>0.11055754037298429</v>
      </c>
      <c r="S191" s="36">
        <v>4106.482711141581</v>
      </c>
      <c r="T191" s="36"/>
      <c r="U191" s="36">
        <v>1257.71</v>
      </c>
      <c r="V191" s="36"/>
      <c r="W191" s="23">
        <v>0.1471</v>
      </c>
      <c r="X191" s="23">
        <v>0.0284</v>
      </c>
      <c r="Y191" s="23"/>
      <c r="Z191" s="23">
        <v>0.1995193249650596</v>
      </c>
      <c r="AA191" s="23">
        <v>0.029461463531002128</v>
      </c>
      <c r="AB191" s="23"/>
      <c r="AC191" s="23">
        <v>0.13810286875635114</v>
      </c>
      <c r="AD191" s="23">
        <v>0.1161572735089502</v>
      </c>
      <c r="AE191" s="23">
        <v>0.02194559524740093</v>
      </c>
      <c r="AF191" s="23"/>
      <c r="AG191" s="23">
        <v>0.4534706480106308</v>
      </c>
      <c r="AH191" s="23">
        <v>0.133474576271186</v>
      </c>
      <c r="AJ191" s="23">
        <v>0.0822194581217293</v>
      </c>
      <c r="AK191" s="23">
        <v>0.1952</v>
      </c>
      <c r="AL191" s="23">
        <v>0.0828</v>
      </c>
      <c r="AM191" s="23">
        <v>0.07</v>
      </c>
      <c r="AN191" s="23">
        <v>0.274081683441877</v>
      </c>
      <c r="AO191" s="23">
        <v>0.1636</v>
      </c>
      <c r="AP191" s="23">
        <v>0.2957</v>
      </c>
      <c r="AQ191" s="81">
        <v>0.0114</v>
      </c>
      <c r="AR191" s="23"/>
      <c r="AS191" s="23">
        <v>0.341883581838093</v>
      </c>
      <c r="AT191" s="23"/>
      <c r="AU191" s="23">
        <v>0.6339716373508939</v>
      </c>
      <c r="AV191" s="23">
        <v>0.08855385148600642</v>
      </c>
      <c r="AW191" s="23"/>
      <c r="AX191" s="21">
        <v>25.7</v>
      </c>
      <c r="AZ191">
        <f t="shared" si="4"/>
        <v>-3.8335805692430576</v>
      </c>
    </row>
    <row r="192" spans="1:52" ht="12.75">
      <c r="A192" s="1">
        <v>6560</v>
      </c>
      <c r="B192" s="36" t="s">
        <v>222</v>
      </c>
      <c r="C192" s="36">
        <v>54.94</v>
      </c>
      <c r="D192" s="36">
        <v>55.15</v>
      </c>
      <c r="E192" s="23"/>
      <c r="F192" s="23">
        <v>0.000575557558802231</v>
      </c>
      <c r="G192" s="23">
        <v>-0.008067720846895332</v>
      </c>
      <c r="H192" s="23"/>
      <c r="I192" s="23">
        <v>0.08579720660257574</v>
      </c>
      <c r="J192" s="23"/>
      <c r="K192" s="36">
        <v>160.1275</v>
      </c>
      <c r="L192" s="36"/>
      <c r="M192" s="23">
        <v>0.15836445842343227</v>
      </c>
      <c r="N192" s="23">
        <v>0.054680217009245816</v>
      </c>
      <c r="O192" s="23">
        <v>0.03661263275572946</v>
      </c>
      <c r="P192" s="23">
        <v>0.311365164761264</v>
      </c>
      <c r="Q192" s="23"/>
      <c r="R192" s="23">
        <v>0.0977330527032691</v>
      </c>
      <c r="S192" s="36">
        <v>2319.7759396768092</v>
      </c>
      <c r="T192" s="36"/>
      <c r="U192" s="36">
        <v>141.47</v>
      </c>
      <c r="V192" s="36"/>
      <c r="W192" s="23">
        <v>0.1826</v>
      </c>
      <c r="X192" s="23">
        <v>0.0094</v>
      </c>
      <c r="Y192" s="23"/>
      <c r="Z192" s="23">
        <v>0.19001986270341847</v>
      </c>
      <c r="AA192" s="23">
        <v>0.03551630179460678</v>
      </c>
      <c r="AB192" s="23"/>
      <c r="AC192" s="23">
        <v>0.17094173689996336</v>
      </c>
      <c r="AD192" s="23" t="s">
        <v>299</v>
      </c>
      <c r="AE192" s="23" t="s">
        <v>299</v>
      </c>
      <c r="AF192" s="23"/>
      <c r="AG192" s="23">
        <v>0.48845731037009893</v>
      </c>
      <c r="AH192" s="23">
        <v>0.0591304347826087</v>
      </c>
      <c r="AJ192" s="23">
        <v>0.0831281922465042</v>
      </c>
      <c r="AK192" s="23">
        <v>0.4194</v>
      </c>
      <c r="AL192" s="23">
        <v>0.1486</v>
      </c>
      <c r="AM192" s="23">
        <v>0.0715</v>
      </c>
      <c r="AN192" s="23">
        <v>0.263225231847998</v>
      </c>
      <c r="AO192" s="23">
        <v>0.1868</v>
      </c>
      <c r="AP192" s="23">
        <v>0.1834</v>
      </c>
      <c r="AQ192" s="81">
        <v>0.0056</v>
      </c>
      <c r="AR192" s="23"/>
      <c r="AS192" s="23">
        <v>0.160076753110827</v>
      </c>
      <c r="AT192" s="23"/>
      <c r="AU192" s="23">
        <v>0.48430760077346424</v>
      </c>
      <c r="AV192" s="23">
        <v>0.13847984530715454</v>
      </c>
      <c r="AW192" s="23"/>
      <c r="AX192" s="21">
        <v>29.3</v>
      </c>
      <c r="AZ192">
        <f t="shared" si="4"/>
        <v>-0.44493480470627755</v>
      </c>
    </row>
    <row r="193" spans="1:52" ht="12.75">
      <c r="A193" s="1">
        <v>3760</v>
      </c>
      <c r="B193" s="36" t="s">
        <v>45</v>
      </c>
      <c r="C193" s="36">
        <v>944.26</v>
      </c>
      <c r="D193" s="36">
        <v>946.87</v>
      </c>
      <c r="E193" s="23"/>
      <c r="F193" s="23">
        <v>0.00041083459274937617</v>
      </c>
      <c r="G193" s="23">
        <v>-0.005980311685777506</v>
      </c>
      <c r="H193" s="23"/>
      <c r="I193" s="23">
        <v>0.09397944199706314</v>
      </c>
      <c r="J193" s="23"/>
      <c r="K193" s="36">
        <v>203.08660999999998</v>
      </c>
      <c r="L193" s="36"/>
      <c r="M193" s="23">
        <v>0.11594041361027863</v>
      </c>
      <c r="N193" s="23">
        <v>0.04775797317436662</v>
      </c>
      <c r="O193" s="23">
        <v>0.19917867039468756</v>
      </c>
      <c r="P193" s="23">
        <v>0.108512342532586</v>
      </c>
      <c r="Q193" s="23"/>
      <c r="R193" s="23">
        <v>0.11384051408466744</v>
      </c>
      <c r="S193" s="36">
        <v>3701.3353814715642</v>
      </c>
      <c r="T193" s="36"/>
      <c r="U193" s="36">
        <v>1776.06</v>
      </c>
      <c r="V193" s="36"/>
      <c r="W193" s="23">
        <v>0.157</v>
      </c>
      <c r="X193" s="23">
        <v>0.0191</v>
      </c>
      <c r="Y193" s="23"/>
      <c r="Z193" s="23">
        <v>0.21191898054720779</v>
      </c>
      <c r="AA193" s="23">
        <v>0.042526655830547634</v>
      </c>
      <c r="AB193" s="23"/>
      <c r="AC193" s="23">
        <v>0.14292568724613464</v>
      </c>
      <c r="AD193" s="23">
        <v>0.12353471596032461</v>
      </c>
      <c r="AE193" s="23">
        <v>0.01939097128581002</v>
      </c>
      <c r="AF193" s="23"/>
      <c r="AG193" s="23">
        <v>0.35877433178084234</v>
      </c>
      <c r="AH193" s="23">
        <v>0.0581085876508162</v>
      </c>
      <c r="AJ193" s="23">
        <v>0.0828629842164676</v>
      </c>
      <c r="AK193" s="23">
        <v>0.2008</v>
      </c>
      <c r="AL193" s="23">
        <v>0.0847</v>
      </c>
      <c r="AM193" s="23">
        <v>0.0539</v>
      </c>
      <c r="AN193" s="23">
        <v>0.291787111035538</v>
      </c>
      <c r="AO193" s="23">
        <v>0.1328</v>
      </c>
      <c r="AP193" s="23">
        <v>0.285</v>
      </c>
      <c r="AQ193" s="81">
        <v>0.0071</v>
      </c>
      <c r="AR193" s="23"/>
      <c r="AS193" s="23">
        <v>0.345993029931978</v>
      </c>
      <c r="AT193" s="23"/>
      <c r="AU193" s="23">
        <v>0.5356995810022039</v>
      </c>
      <c r="AV193" s="23">
        <v>0.12108551914553513</v>
      </c>
      <c r="AW193" s="23"/>
      <c r="AX193" s="21">
        <v>26.9</v>
      </c>
      <c r="AZ193">
        <f t="shared" si="4"/>
        <v>-5.662577725912147</v>
      </c>
    </row>
    <row r="194" spans="1:52" ht="12.75">
      <c r="A194" s="1">
        <v>3580</v>
      </c>
      <c r="B194" s="36" t="s">
        <v>223</v>
      </c>
      <c r="C194" s="36">
        <v>57.85</v>
      </c>
      <c r="D194" s="36">
        <v>57.88</v>
      </c>
      <c r="E194" s="23"/>
      <c r="F194" s="23">
        <v>0.00031666076190339787</v>
      </c>
      <c r="G194" s="23">
        <v>-0.0003476917238132149</v>
      </c>
      <c r="H194" s="23"/>
      <c r="I194" s="23">
        <v>0.22791580400276054</v>
      </c>
      <c r="J194" s="23"/>
      <c r="K194" s="36">
        <v>149.43188</v>
      </c>
      <c r="L194" s="36"/>
      <c r="M194" s="23">
        <v>0.20770068027210886</v>
      </c>
      <c r="N194" s="23">
        <v>0.05114786967418546</v>
      </c>
      <c r="O194" s="23">
        <v>0.1430811446491572</v>
      </c>
      <c r="P194" s="23">
        <v>0.369357638888889</v>
      </c>
      <c r="Q194" s="23"/>
      <c r="R194" s="23">
        <v>0.10752192871651593</v>
      </c>
      <c r="S194" s="36">
        <v>2650.383883847405</v>
      </c>
      <c r="T194" s="36"/>
      <c r="U194" s="36">
        <v>107.38</v>
      </c>
      <c r="V194" s="36"/>
      <c r="W194" s="23">
        <v>0.2056</v>
      </c>
      <c r="X194" s="23">
        <v>0.0115</v>
      </c>
      <c r="Y194" s="23"/>
      <c r="Z194" s="23">
        <v>0.15715417229651027</v>
      </c>
      <c r="AA194" s="23">
        <v>0.061449435106089835</v>
      </c>
      <c r="AB194" s="23"/>
      <c r="AC194" s="23">
        <v>0.13394833948339482</v>
      </c>
      <c r="AD194" s="23">
        <v>0.12546125461254612</v>
      </c>
      <c r="AE194" s="23">
        <v>0.008487084870848705</v>
      </c>
      <c r="AF194" s="23"/>
      <c r="AG194" s="23">
        <v>0.6354243542435425</v>
      </c>
      <c r="AH194" s="23">
        <v>0.0423572744014733</v>
      </c>
      <c r="AJ194" s="23">
        <v>0.0730079759930506</v>
      </c>
      <c r="AK194" s="23">
        <v>0.3171</v>
      </c>
      <c r="AL194" s="23">
        <v>0.1401</v>
      </c>
      <c r="AM194" s="23">
        <v>0.06</v>
      </c>
      <c r="AN194" s="23">
        <v>0.285861962990212</v>
      </c>
      <c r="AO194" s="23">
        <v>0.2279</v>
      </c>
      <c r="AP194" s="23">
        <v>0.2007</v>
      </c>
      <c r="AQ194" s="81">
        <v>0.0076</v>
      </c>
      <c r="AR194" s="23"/>
      <c r="AS194" s="23">
        <v>0.239777777777778</v>
      </c>
      <c r="AT194" s="23"/>
      <c r="AU194" s="23">
        <v>0.5740794856808884</v>
      </c>
      <c r="AV194" s="23">
        <v>0.09468147282291058</v>
      </c>
      <c r="AW194" s="23"/>
      <c r="AX194" s="21"/>
      <c r="AZ194">
        <f t="shared" si="4"/>
        <v>-0.02012439697430888</v>
      </c>
    </row>
    <row r="195" spans="1:52" ht="12.75">
      <c r="A195" s="1">
        <v>3680</v>
      </c>
      <c r="B195" s="36" t="s">
        <v>224</v>
      </c>
      <c r="C195" s="36">
        <v>84.74</v>
      </c>
      <c r="D195" s="36">
        <v>84.9</v>
      </c>
      <c r="E195" s="23"/>
      <c r="F195" s="23">
        <v>0.0002948027043561119</v>
      </c>
      <c r="G195" s="23">
        <v>-0.006815148679821803</v>
      </c>
      <c r="H195" s="23"/>
      <c r="I195" s="23">
        <v>0.14253740134291434</v>
      </c>
      <c r="J195" s="23"/>
      <c r="K195" s="36">
        <v>188.17736</v>
      </c>
      <c r="L195" s="36"/>
      <c r="M195" s="23">
        <v>-0.0012707343098263824</v>
      </c>
      <c r="N195" s="23">
        <v>0.01106663330831457</v>
      </c>
      <c r="O195" s="23">
        <v>0.06706857573474001</v>
      </c>
      <c r="P195" s="23">
        <v>0.366271409749671</v>
      </c>
      <c r="Q195" s="23"/>
      <c r="R195" s="23">
        <v>0.1082051299197529</v>
      </c>
      <c r="S195" s="36">
        <v>2439.498961106761</v>
      </c>
      <c r="T195" s="36"/>
      <c r="U195" s="36">
        <v>232.62</v>
      </c>
      <c r="V195" s="36"/>
      <c r="W195" s="23">
        <v>0.082</v>
      </c>
      <c r="X195" s="23">
        <v>0.0075</v>
      </c>
      <c r="Y195" s="23"/>
      <c r="Z195" s="23">
        <v>0.13104469194980967</v>
      </c>
      <c r="AA195" s="23">
        <v>0.03880682088063459</v>
      </c>
      <c r="AB195" s="23"/>
      <c r="AC195" s="23">
        <v>0.08190758453455477</v>
      </c>
      <c r="AD195" s="23">
        <v>0.11976289909739997</v>
      </c>
      <c r="AE195" s="23">
        <v>-0.0378553145628452</v>
      </c>
      <c r="AF195" s="23"/>
      <c r="AG195" s="23">
        <v>0.8748484440253267</v>
      </c>
      <c r="AH195" s="23">
        <v>0.0175925925925926</v>
      </c>
      <c r="AJ195" s="23">
        <v>0.0774859914694321</v>
      </c>
      <c r="AK195" s="23">
        <v>0.0381</v>
      </c>
      <c r="AL195" s="23">
        <v>0.1224</v>
      </c>
      <c r="AM195" s="23">
        <v>0.0975</v>
      </c>
      <c r="AN195" s="23">
        <v>0.244131011387622</v>
      </c>
      <c r="AO195" s="23">
        <v>0.2083</v>
      </c>
      <c r="AP195" s="23">
        <v>0.1271</v>
      </c>
      <c r="AQ195" s="81">
        <v>0.0031</v>
      </c>
      <c r="AR195" s="23"/>
      <c r="AS195" s="23">
        <v>0.172622882480009</v>
      </c>
      <c r="AT195" s="23"/>
      <c r="AU195" s="23">
        <v>0.6025236593059937</v>
      </c>
      <c r="AV195" s="23">
        <v>0.1624972489179077</v>
      </c>
      <c r="AW195" s="23"/>
      <c r="AX195" s="21"/>
      <c r="AZ195">
        <f t="shared" si="4"/>
        <v>-0.5786061229168711</v>
      </c>
    </row>
    <row r="196" spans="1:52" ht="12.75">
      <c r="A196" s="1">
        <v>5200</v>
      </c>
      <c r="B196" s="36" t="s">
        <v>225</v>
      </c>
      <c r="C196" s="36">
        <v>71.05</v>
      </c>
      <c r="D196" s="36">
        <v>71.16</v>
      </c>
      <c r="E196" s="23"/>
      <c r="F196" s="23">
        <v>0.00018757329005580914</v>
      </c>
      <c r="G196" s="23">
        <v>-0.007175976959232111</v>
      </c>
      <c r="H196" s="23"/>
      <c r="I196" s="23">
        <v>0.11542246590749335</v>
      </c>
      <c r="J196" s="23"/>
      <c r="K196" s="36">
        <v>192.19726</v>
      </c>
      <c r="L196" s="36"/>
      <c r="M196" s="23">
        <v>0.06845470692717592</v>
      </c>
      <c r="N196" s="23">
        <v>0.02247993470276153</v>
      </c>
      <c r="O196" s="23">
        <v>0.08925869894099848</v>
      </c>
      <c r="P196" s="23">
        <v>0.354581673306773</v>
      </c>
      <c r="Q196" s="23"/>
      <c r="R196" s="23">
        <v>0.1319259593956247</v>
      </c>
      <c r="S196" s="36">
        <v>3207.9328489929235</v>
      </c>
      <c r="T196" s="36"/>
      <c r="U196" s="36">
        <v>147.25</v>
      </c>
      <c r="V196" s="36"/>
      <c r="W196" s="23">
        <v>0.1494</v>
      </c>
      <c r="X196" s="23">
        <v>0.0044</v>
      </c>
      <c r="Y196" s="23"/>
      <c r="Z196" s="23">
        <v>0.15292785506308637</v>
      </c>
      <c r="AA196" s="23">
        <v>0.03842014636246233</v>
      </c>
      <c r="AB196" s="23"/>
      <c r="AC196" s="23">
        <v>0.13079924844630728</v>
      </c>
      <c r="AD196" s="23">
        <v>0.17170111287758347</v>
      </c>
      <c r="AE196" s="23">
        <v>-0.04090186443127619</v>
      </c>
      <c r="AF196" s="23"/>
      <c r="AG196" s="23">
        <v>0.7100737100737101</v>
      </c>
      <c r="AH196" s="23">
        <v>0.0349462365591398</v>
      </c>
      <c r="AJ196" s="23">
        <v>0.0889169827222925</v>
      </c>
      <c r="AK196" s="23">
        <v>0.3565</v>
      </c>
      <c r="AL196" s="23">
        <v>0.2068</v>
      </c>
      <c r="AM196" s="23">
        <v>0.0529</v>
      </c>
      <c r="AN196" s="23">
        <v>0.289059422750424</v>
      </c>
      <c r="AO196" s="23">
        <v>0.2139</v>
      </c>
      <c r="AP196" s="23">
        <v>0.2273</v>
      </c>
      <c r="AQ196" s="81">
        <v>0.0084</v>
      </c>
      <c r="AR196" s="23"/>
      <c r="AS196" s="23">
        <v>0.247606636258834</v>
      </c>
      <c r="AT196" s="23"/>
      <c r="AU196" s="23">
        <v>0.5180701282396197</v>
      </c>
      <c r="AV196" s="23">
        <v>0.17720383822078736</v>
      </c>
      <c r="AW196" s="23"/>
      <c r="AX196" s="21"/>
      <c r="AZ196">
        <f t="shared" si="4"/>
        <v>-0.510642520418957</v>
      </c>
    </row>
    <row r="197" spans="1:52" ht="12.75">
      <c r="A197" s="1">
        <v>2240</v>
      </c>
      <c r="B197" s="36" t="s">
        <v>142</v>
      </c>
      <c r="C197" s="36">
        <v>111.05</v>
      </c>
      <c r="D197" s="36">
        <v>110.99</v>
      </c>
      <c r="E197" s="23"/>
      <c r="F197" s="23">
        <v>-0.00016515897864533002</v>
      </c>
      <c r="G197" s="23">
        <v>-0.010698781886864461</v>
      </c>
      <c r="H197" s="23"/>
      <c r="I197" s="23">
        <v>0.06940688660537228</v>
      </c>
      <c r="J197" s="23"/>
      <c r="K197" s="36">
        <v>138.14053</v>
      </c>
      <c r="L197" s="36"/>
      <c r="M197" s="23">
        <v>0.001258512197224393</v>
      </c>
      <c r="N197" s="23">
        <v>0.020641954856077862</v>
      </c>
      <c r="O197" s="23">
        <v>0.110553772070626</v>
      </c>
      <c r="P197" s="23">
        <v>0.638471023427867</v>
      </c>
      <c r="Q197" s="23"/>
      <c r="R197" s="23">
        <v>0.13796989189741632</v>
      </c>
      <c r="S197" s="36">
        <v>3591.235625734025</v>
      </c>
      <c r="T197" s="36"/>
      <c r="U197" s="36">
        <v>243.82</v>
      </c>
      <c r="V197" s="36"/>
      <c r="W197" s="23">
        <v>0.1514</v>
      </c>
      <c r="X197" s="23">
        <v>0.0076</v>
      </c>
      <c r="Y197" s="23"/>
      <c r="Z197" s="23">
        <v>0.21195322650498052</v>
      </c>
      <c r="AA197" s="23">
        <v>0.050734312416555405</v>
      </c>
      <c r="AB197" s="23"/>
      <c r="AC197" s="23">
        <v>0.11535758214725005</v>
      </c>
      <c r="AD197" s="23">
        <v>0.09822526796696539</v>
      </c>
      <c r="AE197" s="23">
        <v>0.017132314180284658</v>
      </c>
      <c r="AF197" s="23"/>
      <c r="AG197" s="23">
        <v>0.6700931295027236</v>
      </c>
      <c r="AH197" s="23">
        <v>0.0261824324324324</v>
      </c>
      <c r="AJ197" s="23">
        <v>0.0817707107426489</v>
      </c>
      <c r="AK197" s="23">
        <v>0.0479</v>
      </c>
      <c r="AL197" s="23">
        <v>0.1186</v>
      </c>
      <c r="AM197" s="23">
        <v>0.0836</v>
      </c>
      <c r="AN197" s="23">
        <v>0.255644648606525</v>
      </c>
      <c r="AO197" s="23">
        <v>0.13</v>
      </c>
      <c r="AP197" s="23">
        <v>0.2123</v>
      </c>
      <c r="AQ197" s="81">
        <v>0.0072</v>
      </c>
      <c r="AR197" s="23"/>
      <c r="AS197" s="23">
        <v>0.253543229856309</v>
      </c>
      <c r="AT197" s="23"/>
      <c r="AU197" s="23">
        <v>0.6863230549928727</v>
      </c>
      <c r="AV197" s="23">
        <v>0.25140670717983343</v>
      </c>
      <c r="AW197" s="23"/>
      <c r="AX197" s="21">
        <v>8.4</v>
      </c>
      <c r="AZ197">
        <f t="shared" si="4"/>
        <v>-1.1874578016230866</v>
      </c>
    </row>
    <row r="198" spans="1:52" ht="12.75">
      <c r="A198" s="1">
        <v>6680</v>
      </c>
      <c r="B198" s="36" t="s">
        <v>143</v>
      </c>
      <c r="C198" s="36">
        <v>168.3</v>
      </c>
      <c r="D198" s="36">
        <v>168.18</v>
      </c>
      <c r="E198" s="23"/>
      <c r="F198" s="23">
        <v>-0.0001684210665667818</v>
      </c>
      <c r="G198" s="23">
        <v>-0.002430533417418723</v>
      </c>
      <c r="H198" s="23"/>
      <c r="I198" s="23">
        <v>0.242847796348064</v>
      </c>
      <c r="J198" s="23"/>
      <c r="K198" s="36">
        <v>236.82869</v>
      </c>
      <c r="L198" s="36"/>
      <c r="M198" s="23">
        <v>0.11705829863176698</v>
      </c>
      <c r="N198" s="23">
        <v>0.02803549931409054</v>
      </c>
      <c r="O198" s="23">
        <v>0.07639304973037747</v>
      </c>
      <c r="P198" s="23">
        <v>0.311267348429511</v>
      </c>
      <c r="Q198" s="23"/>
      <c r="R198" s="23">
        <v>0.1185648164820646</v>
      </c>
      <c r="S198" s="36">
        <v>3422.508839053373</v>
      </c>
      <c r="T198" s="36"/>
      <c r="U198" s="36">
        <v>373.64</v>
      </c>
      <c r="V198" s="36"/>
      <c r="W198" s="23">
        <v>0.1452</v>
      </c>
      <c r="X198" s="23">
        <v>0.0176</v>
      </c>
      <c r="Y198" s="23"/>
      <c r="Z198" s="23">
        <v>0.20033980265307455</v>
      </c>
      <c r="AA198" s="23">
        <v>0.043246863104469194</v>
      </c>
      <c r="AB198" s="23"/>
      <c r="AC198" s="23">
        <v>0.15497354497354499</v>
      </c>
      <c r="AD198" s="23">
        <v>0.1028042328042328</v>
      </c>
      <c r="AE198" s="23">
        <v>0.052169312169312185</v>
      </c>
      <c r="AF198" s="23"/>
      <c r="AG198" s="23">
        <v>0.7047619047619048</v>
      </c>
      <c r="AH198" s="23">
        <v>0.0453834115805947</v>
      </c>
      <c r="AJ198" s="23">
        <v>0.0746070621016027</v>
      </c>
      <c r="AK198" s="23">
        <v>0.1404</v>
      </c>
      <c r="AL198" s="23">
        <v>0.0943</v>
      </c>
      <c r="AM198" s="23">
        <v>0.0734</v>
      </c>
      <c r="AN198" s="23">
        <v>0.265802728844497</v>
      </c>
      <c r="AO198" s="23">
        <v>0.2196</v>
      </c>
      <c r="AP198" s="23">
        <v>0.1849</v>
      </c>
      <c r="AQ198" s="81">
        <v>0.0054</v>
      </c>
      <c r="AR198" s="23"/>
      <c r="AS198" s="23">
        <v>0.198685317161702</v>
      </c>
      <c r="AT198" s="23"/>
      <c r="AU198" s="23">
        <v>0.5663838219602663</v>
      </c>
      <c r="AV198" s="23">
        <v>0.12565418423860575</v>
      </c>
      <c r="AW198" s="23"/>
      <c r="AX198" s="21"/>
      <c r="AZ198">
        <f t="shared" si="4"/>
        <v>-0.40876711014148087</v>
      </c>
    </row>
    <row r="199" spans="1:52" ht="12.75">
      <c r="A199" s="1">
        <v>1040</v>
      </c>
      <c r="B199" s="36" t="s">
        <v>226</v>
      </c>
      <c r="C199" s="36">
        <v>84.89</v>
      </c>
      <c r="D199" s="36">
        <v>84.66</v>
      </c>
      <c r="E199" s="23"/>
      <c r="F199" s="23">
        <v>-0.0004127238865901939</v>
      </c>
      <c r="G199" s="23">
        <v>-0.007202957210309724</v>
      </c>
      <c r="H199" s="23"/>
      <c r="I199" s="23">
        <v>0.08821445441662729</v>
      </c>
      <c r="J199" s="23"/>
      <c r="K199" s="36">
        <v>159.16348000000002</v>
      </c>
      <c r="L199" s="36"/>
      <c r="M199" s="23">
        <v>0.2199349064279903</v>
      </c>
      <c r="N199" s="23">
        <v>0.051067754522880454</v>
      </c>
      <c r="O199" s="23">
        <v>0.2920255626562934</v>
      </c>
      <c r="P199" s="23">
        <v>0.0586694604504976</v>
      </c>
      <c r="Q199" s="23"/>
      <c r="R199" s="23">
        <v>0.11109983793950258</v>
      </c>
      <c r="S199" s="36">
        <v>3303.2800174291497</v>
      </c>
      <c r="T199" s="36"/>
      <c r="U199" s="36">
        <v>150.43</v>
      </c>
      <c r="V199" s="36"/>
      <c r="W199" s="23">
        <v>0.2896</v>
      </c>
      <c r="X199" s="23">
        <v>0.0172</v>
      </c>
      <c r="Y199" s="23"/>
      <c r="Z199" s="23">
        <v>0.27129584942084944</v>
      </c>
      <c r="AA199" s="23">
        <v>0.04904163912756114</v>
      </c>
      <c r="AB199" s="23"/>
      <c r="AC199" s="23">
        <v>0.18578403906187466</v>
      </c>
      <c r="AD199" s="23">
        <v>0.15632754342431762</v>
      </c>
      <c r="AE199" s="23">
        <v>0.029456495637557034</v>
      </c>
      <c r="AF199" s="23"/>
      <c r="AG199" s="23">
        <v>0.5861682542223645</v>
      </c>
      <c r="AH199" s="23">
        <v>0.0544522741832159</v>
      </c>
      <c r="AJ199" s="23">
        <v>0.0636956871679937</v>
      </c>
      <c r="AK199" s="23">
        <v>0.0985</v>
      </c>
      <c r="AL199" s="23">
        <v>0.0971</v>
      </c>
      <c r="AM199" s="23">
        <v>0.0468</v>
      </c>
      <c r="AN199" s="23">
        <v>0.349351538558694</v>
      </c>
      <c r="AO199" s="23">
        <v>0.0928</v>
      </c>
      <c r="AP199" s="23">
        <v>0.3617</v>
      </c>
      <c r="AQ199" s="81">
        <v>0.0158</v>
      </c>
      <c r="AR199" s="23"/>
      <c r="AS199" s="23">
        <v>0.449603933351543</v>
      </c>
      <c r="AT199" s="23"/>
      <c r="AU199" s="23">
        <v>0.7275334608030593</v>
      </c>
      <c r="AV199" s="23">
        <v>0.35822179732313575</v>
      </c>
      <c r="AW199" s="23"/>
      <c r="AX199" s="21"/>
      <c r="AZ199">
        <f t="shared" si="4"/>
        <v>-0.6098023574248213</v>
      </c>
    </row>
    <row r="200" spans="1:52" ht="12.75">
      <c r="A200" s="1">
        <v>840</v>
      </c>
      <c r="B200" s="36" t="s">
        <v>144</v>
      </c>
      <c r="C200" s="36">
        <v>156.68</v>
      </c>
      <c r="D200" s="36">
        <v>156.03</v>
      </c>
      <c r="E200" s="23"/>
      <c r="F200" s="23">
        <v>-0.0006712812699872783</v>
      </c>
      <c r="G200" s="23">
        <v>-0.008970954148851518</v>
      </c>
      <c r="H200" s="23"/>
      <c r="I200" s="23">
        <v>0.14713232938160845</v>
      </c>
      <c r="J200" s="23"/>
      <c r="K200" s="36">
        <v>181.73146</v>
      </c>
      <c r="L200" s="36"/>
      <c r="M200" s="23">
        <v>0.04597156398104274</v>
      </c>
      <c r="N200" s="23">
        <v>0.012518049830659772</v>
      </c>
      <c r="O200" s="23">
        <v>0.08284395973154363</v>
      </c>
      <c r="P200" s="23">
        <v>0.280873425749751</v>
      </c>
      <c r="Q200" s="23"/>
      <c r="R200" s="23">
        <v>0.11224202649807263</v>
      </c>
      <c r="S200" s="36">
        <v>2738.966586403761</v>
      </c>
      <c r="T200" s="36"/>
      <c r="U200" s="36">
        <v>385.09</v>
      </c>
      <c r="V200" s="36"/>
      <c r="W200" s="23">
        <v>0.131</v>
      </c>
      <c r="X200" s="23">
        <v>0.0121</v>
      </c>
      <c r="Y200" s="23"/>
      <c r="Z200" s="23">
        <v>0.1682961252245317</v>
      </c>
      <c r="AA200" s="23">
        <v>0.03581723839723263</v>
      </c>
      <c r="AB200" s="23"/>
      <c r="AC200" s="23">
        <v>0.13407992636342717</v>
      </c>
      <c r="AD200" s="23">
        <v>0.19214543223134156</v>
      </c>
      <c r="AE200" s="23">
        <v>-0.058065505867914396</v>
      </c>
      <c r="AF200" s="23"/>
      <c r="AG200" s="23">
        <v>0.5828794968167523</v>
      </c>
      <c r="AH200" s="23">
        <v>0.0783308931185944</v>
      </c>
      <c r="AJ200" s="23">
        <v>0.0801723474647996</v>
      </c>
      <c r="AK200" s="23">
        <v>0.3398</v>
      </c>
      <c r="AL200" s="23">
        <v>0.1575</v>
      </c>
      <c r="AM200" s="23">
        <v>0.0598</v>
      </c>
      <c r="AN200" s="23">
        <v>0.275587524994157</v>
      </c>
      <c r="AO200" s="23">
        <v>0.2129</v>
      </c>
      <c r="AP200" s="23">
        <v>0.1471</v>
      </c>
      <c r="AQ200" s="81">
        <v>0.0038</v>
      </c>
      <c r="AR200" s="23"/>
      <c r="AS200" s="23">
        <v>0.142937068733293</v>
      </c>
      <c r="AT200" s="23"/>
      <c r="AU200" s="23">
        <v>0.48404488997164424</v>
      </c>
      <c r="AV200" s="23">
        <v>0.13686648827828587</v>
      </c>
      <c r="AW200" s="23"/>
      <c r="AX200" s="21"/>
      <c r="AZ200">
        <f t="shared" si="4"/>
        <v>-1.3997379758453024</v>
      </c>
    </row>
    <row r="201" spans="1:52" ht="12.75">
      <c r="A201" s="1">
        <v>1960</v>
      </c>
      <c r="B201" s="36" t="s">
        <v>145</v>
      </c>
      <c r="C201" s="36">
        <v>181.77</v>
      </c>
      <c r="D201" s="36">
        <v>181</v>
      </c>
      <c r="E201" s="23"/>
      <c r="F201" s="23">
        <v>-0.0006888674927647553</v>
      </c>
      <c r="G201" s="23">
        <v>-0.005631928010331189</v>
      </c>
      <c r="H201" s="23"/>
      <c r="I201" s="23">
        <v>0.17406916362832836</v>
      </c>
      <c r="J201" s="23"/>
      <c r="K201" s="36">
        <v>201.99385</v>
      </c>
      <c r="L201" s="36"/>
      <c r="M201" s="23">
        <v>0.0399615358197678</v>
      </c>
      <c r="N201" s="23">
        <v>0.019958088851634536</v>
      </c>
      <c r="O201" s="23">
        <v>0.2864342713145737</v>
      </c>
      <c r="P201" s="23">
        <v>0.0845019122199964</v>
      </c>
      <c r="Q201" s="23"/>
      <c r="R201" s="23">
        <v>0.11355339980312269</v>
      </c>
      <c r="S201" s="36">
        <v>3160.24718996491</v>
      </c>
      <c r="T201" s="36"/>
      <c r="U201" s="36">
        <v>359.06</v>
      </c>
      <c r="V201" s="36"/>
      <c r="W201" s="23">
        <v>0.131</v>
      </c>
      <c r="X201" s="23">
        <v>0.0122</v>
      </c>
      <c r="Y201" s="23"/>
      <c r="Z201" s="23">
        <v>0.22614217354123833</v>
      </c>
      <c r="AA201" s="23">
        <v>0.036387621612708185</v>
      </c>
      <c r="AB201" s="23"/>
      <c r="AC201" s="23">
        <v>0.17295287242923274</v>
      </c>
      <c r="AD201" s="23">
        <v>0.139561356909767</v>
      </c>
      <c r="AE201" s="23">
        <v>0.03339151551946573</v>
      </c>
      <c r="AF201" s="23"/>
      <c r="AG201" s="23">
        <v>0.5476967443272368</v>
      </c>
      <c r="AH201" s="23">
        <v>0.0507841672890217</v>
      </c>
      <c r="AJ201" s="23">
        <v>0.0733742610277399</v>
      </c>
      <c r="AK201" s="23">
        <v>0.132</v>
      </c>
      <c r="AL201" s="23">
        <v>0.1024</v>
      </c>
      <c r="AM201" s="23">
        <v>0.0678</v>
      </c>
      <c r="AN201" s="23">
        <v>0.265842667840094</v>
      </c>
      <c r="AO201" s="23">
        <v>0.1553</v>
      </c>
      <c r="AP201" s="23">
        <v>0.2026</v>
      </c>
      <c r="AQ201" s="81">
        <v>0.0051</v>
      </c>
      <c r="AR201" s="23"/>
      <c r="AS201" s="23">
        <v>0.248191832647157</v>
      </c>
      <c r="AT201" s="23"/>
      <c r="AU201" s="23">
        <v>0.5891446238406046</v>
      </c>
      <c r="AV201" s="23">
        <v>0.1440054963929921</v>
      </c>
      <c r="AW201" s="23"/>
      <c r="AX201" s="21"/>
      <c r="AZ201">
        <f t="shared" si="4"/>
        <v>-1.0193789698699451</v>
      </c>
    </row>
    <row r="202" spans="1:52" ht="12.75">
      <c r="A202" s="1">
        <v>6800</v>
      </c>
      <c r="B202" s="36" t="s">
        <v>146</v>
      </c>
      <c r="C202" s="36">
        <v>140.17</v>
      </c>
      <c r="D202" s="36">
        <v>139.02</v>
      </c>
      <c r="E202" s="23"/>
      <c r="F202" s="23">
        <v>-0.0013481421318065623</v>
      </c>
      <c r="G202" s="23">
        <v>-0.005461390937724908</v>
      </c>
      <c r="H202" s="23"/>
      <c r="I202" s="23">
        <v>0.13564441887226697</v>
      </c>
      <c r="J202" s="23"/>
      <c r="K202" s="36">
        <v>119.22655999999999</v>
      </c>
      <c r="L202" s="36"/>
      <c r="M202" s="23">
        <v>0.09303446108725266</v>
      </c>
      <c r="N202" s="23">
        <v>0.04964929061055317</v>
      </c>
      <c r="O202" s="23">
        <v>0.152512441804463</v>
      </c>
      <c r="P202" s="23">
        <v>0.241433265529651</v>
      </c>
      <c r="Q202" s="23"/>
      <c r="R202" s="23">
        <v>0.11154937792273636</v>
      </c>
      <c r="S202" s="36">
        <v>3012.8369005108757</v>
      </c>
      <c r="T202" s="36"/>
      <c r="U202" s="36">
        <v>235.93</v>
      </c>
      <c r="V202" s="36"/>
      <c r="W202" s="23">
        <v>0.1695</v>
      </c>
      <c r="X202" s="23">
        <v>0.0109</v>
      </c>
      <c r="Y202" s="23"/>
      <c r="Z202" s="23">
        <v>0.20118271294908663</v>
      </c>
      <c r="AA202" s="23">
        <v>0.06497508860239355</v>
      </c>
      <c r="AB202" s="23"/>
      <c r="AC202" s="23">
        <v>0.182459368291935</v>
      </c>
      <c r="AD202" s="23">
        <v>0.17548298068077278</v>
      </c>
      <c r="AE202" s="23">
        <v>0.006976387611162205</v>
      </c>
      <c r="AF202" s="23"/>
      <c r="AG202" s="23">
        <v>0.4415056731064091</v>
      </c>
      <c r="AH202" s="23">
        <v>0.0463483146067416</v>
      </c>
      <c r="AJ202" s="23">
        <v>0.0786760669685742</v>
      </c>
      <c r="AK202" s="23">
        <v>0.157</v>
      </c>
      <c r="AL202" s="23">
        <v>0.0943</v>
      </c>
      <c r="AM202" s="23">
        <v>0.0761</v>
      </c>
      <c r="AN202" s="23">
        <v>0.257510638658597</v>
      </c>
      <c r="AO202" s="23">
        <v>0.1908</v>
      </c>
      <c r="AP202" s="23">
        <v>0.2246</v>
      </c>
      <c r="AQ202" s="81">
        <v>0.0064</v>
      </c>
      <c r="AR202" s="23"/>
      <c r="AS202" s="23">
        <v>0.248951886604113</v>
      </c>
      <c r="AT202" s="23"/>
      <c r="AU202" s="23">
        <v>0.5005460502366218</v>
      </c>
      <c r="AV202" s="23">
        <v>0.08618492901346923</v>
      </c>
      <c r="AW202" s="23"/>
      <c r="AX202" s="21">
        <v>35.8</v>
      </c>
      <c r="AZ202">
        <f t="shared" si="4"/>
        <v>-0.7592425681625168</v>
      </c>
    </row>
    <row r="203" spans="1:52" ht="12.75">
      <c r="A203" s="1">
        <v>6280</v>
      </c>
      <c r="B203" s="36" t="s">
        <v>46</v>
      </c>
      <c r="C203" s="36">
        <v>1079.87</v>
      </c>
      <c r="D203" s="36">
        <v>1069.52</v>
      </c>
      <c r="E203" s="23"/>
      <c r="F203" s="23">
        <v>-0.0015960524475451265</v>
      </c>
      <c r="G203" s="23">
        <v>-0.009564433038596665</v>
      </c>
      <c r="H203" s="23"/>
      <c r="I203" s="23">
        <v>0.11723402862832728</v>
      </c>
      <c r="J203" s="23"/>
      <c r="K203" s="36">
        <v>283.54589</v>
      </c>
      <c r="L203" s="36"/>
      <c r="M203" s="23">
        <v>0.030421292146452394</v>
      </c>
      <c r="N203" s="23">
        <v>0.015338802719731353</v>
      </c>
      <c r="O203" s="23">
        <v>0.16771886092069255</v>
      </c>
      <c r="P203" s="23">
        <v>0.237330338834098</v>
      </c>
      <c r="Q203" s="23"/>
      <c r="R203" s="23">
        <v>0.11181719266337173</v>
      </c>
      <c r="S203" s="36">
        <v>3550.375756459566</v>
      </c>
      <c r="T203" s="36"/>
      <c r="U203" s="36">
        <v>2358.7</v>
      </c>
      <c r="V203" s="36"/>
      <c r="W203" s="23">
        <v>0.0769</v>
      </c>
      <c r="X203" s="23">
        <v>0.0098</v>
      </c>
      <c r="Y203" s="23"/>
      <c r="Z203" s="23">
        <v>0.12205108815319773</v>
      </c>
      <c r="AA203" s="23">
        <v>0.01777490104309293</v>
      </c>
      <c r="AB203" s="23"/>
      <c r="AC203" s="23">
        <v>0.09525463214174607</v>
      </c>
      <c r="AD203" s="23">
        <v>0.10858854426670718</v>
      </c>
      <c r="AE203" s="23">
        <v>-0.013333912124961114</v>
      </c>
      <c r="AF203" s="23"/>
      <c r="AG203" s="23">
        <v>0.7340741866168906</v>
      </c>
      <c r="AH203" s="23">
        <v>0.0541770351937433</v>
      </c>
      <c r="AJ203" s="23">
        <v>0.075145417679775</v>
      </c>
      <c r="AK203" s="23">
        <v>0.0988</v>
      </c>
      <c r="AL203" s="23">
        <v>0.1081</v>
      </c>
      <c r="AM203" s="23">
        <v>0.0888</v>
      </c>
      <c r="AN203" s="23">
        <v>0.252422208043007</v>
      </c>
      <c r="AO203" s="23">
        <v>0.1494</v>
      </c>
      <c r="AP203" s="23">
        <v>0.2384</v>
      </c>
      <c r="AQ203" s="81">
        <v>0.0097</v>
      </c>
      <c r="AR203" s="23"/>
      <c r="AS203" s="23">
        <v>0.350181726582461</v>
      </c>
      <c r="AT203" s="23"/>
      <c r="AU203" s="23">
        <v>0.6246427986385396</v>
      </c>
      <c r="AV203" s="23">
        <v>0.11530550954660454</v>
      </c>
      <c r="AW203" s="23"/>
      <c r="AX203" s="21">
        <v>27.5</v>
      </c>
      <c r="AZ203">
        <f t="shared" si="4"/>
        <v>-10.229352423439904</v>
      </c>
    </row>
    <row r="204" spans="1:52" ht="12.75">
      <c r="A204" s="1">
        <v>7040</v>
      </c>
      <c r="B204" s="36" t="s">
        <v>47</v>
      </c>
      <c r="C204" s="36">
        <v>1298.99</v>
      </c>
      <c r="D204" s="36">
        <v>1286.14</v>
      </c>
      <c r="E204" s="23"/>
      <c r="F204" s="23">
        <v>-0.0016659039063617875</v>
      </c>
      <c r="G204" s="23">
        <v>-0.008668849425888858</v>
      </c>
      <c r="H204" s="23"/>
      <c r="I204" s="23">
        <v>0.13056156011383607</v>
      </c>
      <c r="J204" s="23"/>
      <c r="K204" s="36">
        <v>191.63960999999998</v>
      </c>
      <c r="L204" s="36"/>
      <c r="M204" s="23">
        <v>0.06523543433992485</v>
      </c>
      <c r="N204" s="23">
        <v>0.02811722389748917</v>
      </c>
      <c r="O204" s="23">
        <v>0.10661262975063066</v>
      </c>
      <c r="P204" s="23">
        <v>0.199542939619918</v>
      </c>
      <c r="Q204" s="23"/>
      <c r="R204" s="23">
        <v>0.10292609354263679</v>
      </c>
      <c r="S204" s="36">
        <v>3271.608720482515</v>
      </c>
      <c r="T204" s="36"/>
      <c r="U204" s="36">
        <v>2626.41</v>
      </c>
      <c r="V204" s="36"/>
      <c r="W204" s="23">
        <v>0.1044</v>
      </c>
      <c r="X204" s="23">
        <v>0.0145</v>
      </c>
      <c r="Y204" s="23"/>
      <c r="Z204" s="23">
        <v>0.14889377084754502</v>
      </c>
      <c r="AA204" s="23">
        <v>0.024196377049365815</v>
      </c>
      <c r="AB204" s="23"/>
      <c r="AC204" s="23">
        <v>0.11972106164898254</v>
      </c>
      <c r="AD204" s="23">
        <v>0.1261414530042983</v>
      </c>
      <c r="AE204" s="23">
        <v>-0.0064203913553157604</v>
      </c>
      <c r="AF204" s="23"/>
      <c r="AG204" s="23">
        <v>0.5455709519372389</v>
      </c>
      <c r="AH204" s="23">
        <v>0.0624875489740355</v>
      </c>
      <c r="AJ204" s="23">
        <v>0.0740048864424987</v>
      </c>
      <c r="AK204" s="23">
        <v>0.2105</v>
      </c>
      <c r="AL204" s="23">
        <v>0.1</v>
      </c>
      <c r="AM204" s="23">
        <v>0.061</v>
      </c>
      <c r="AN204" s="23">
        <v>0.276403426577181</v>
      </c>
      <c r="AO204" s="23">
        <v>0.1673</v>
      </c>
      <c r="AP204" s="23">
        <v>0.2518</v>
      </c>
      <c r="AQ204" s="81">
        <v>0.0084</v>
      </c>
      <c r="AR204" s="23"/>
      <c r="AS204" s="23">
        <v>0.31638778158895</v>
      </c>
      <c r="AT204" s="23"/>
      <c r="AU204" s="23">
        <v>0.5678251593161338</v>
      </c>
      <c r="AV204" s="23">
        <v>0.11955728362482805</v>
      </c>
      <c r="AW204" s="23"/>
      <c r="AX204" s="21">
        <v>29.6</v>
      </c>
      <c r="AZ204">
        <f t="shared" si="4"/>
        <v>-11.149354000612696</v>
      </c>
    </row>
    <row r="205" spans="1:52" ht="12.75">
      <c r="A205" s="1">
        <v>2650</v>
      </c>
      <c r="B205" s="36" t="s">
        <v>227</v>
      </c>
      <c r="C205" s="36">
        <v>53.33</v>
      </c>
      <c r="D205" s="36">
        <v>52.78</v>
      </c>
      <c r="E205" s="23"/>
      <c r="F205" s="23">
        <v>-0.0017262904997268347</v>
      </c>
      <c r="G205" s="23">
        <v>-0.005327509470152814</v>
      </c>
      <c r="H205" s="23"/>
      <c r="I205" s="23">
        <v>0.21769609700644182</v>
      </c>
      <c r="J205" s="23"/>
      <c r="K205" s="36">
        <v>141.04128</v>
      </c>
      <c r="L205" s="36"/>
      <c r="M205" s="23">
        <v>0.18207120910898245</v>
      </c>
      <c r="N205" s="23">
        <v>0.01601180195739781</v>
      </c>
      <c r="O205" s="23">
        <v>0.17887640449438202</v>
      </c>
      <c r="P205" s="23">
        <v>0.406676783004552</v>
      </c>
      <c r="Q205" s="23"/>
      <c r="R205" s="23">
        <v>0.10593081655782824</v>
      </c>
      <c r="S205" s="36">
        <v>2383.157318354007</v>
      </c>
      <c r="T205" s="36"/>
      <c r="U205" s="36">
        <v>142.95</v>
      </c>
      <c r="V205" s="36"/>
      <c r="W205" s="23">
        <v>0.1191</v>
      </c>
      <c r="X205" s="23">
        <v>0.0064</v>
      </c>
      <c r="Y205" s="23"/>
      <c r="Z205" s="23">
        <v>0.12949640287769784</v>
      </c>
      <c r="AA205" s="23">
        <v>0.03819095477386935</v>
      </c>
      <c r="AB205" s="23"/>
      <c r="AC205" s="23">
        <v>0.13431786216596342</v>
      </c>
      <c r="AD205" s="23">
        <v>0.1290436005625879</v>
      </c>
      <c r="AE205" s="23">
        <v>0.0052742616033755185</v>
      </c>
      <c r="AF205" s="23"/>
      <c r="AG205" s="23">
        <v>0.6068917018284107</v>
      </c>
      <c r="AH205" s="23">
        <v>0.0211161387631976</v>
      </c>
      <c r="AJ205" s="23">
        <v>0.088186919504644</v>
      </c>
      <c r="AK205" s="23">
        <v>0.1459</v>
      </c>
      <c r="AL205" s="23">
        <v>0.1425</v>
      </c>
      <c r="AM205" s="23">
        <v>0.0693</v>
      </c>
      <c r="AN205" s="23">
        <v>0.269059111577475</v>
      </c>
      <c r="AO205" s="23">
        <v>0.2481</v>
      </c>
      <c r="AP205" s="23">
        <v>0.1678</v>
      </c>
      <c r="AQ205" s="81">
        <v>0.0072</v>
      </c>
      <c r="AR205" s="23"/>
      <c r="AS205" s="23">
        <v>0.185224839400428</v>
      </c>
      <c r="AT205" s="23"/>
      <c r="AU205" s="23">
        <v>0.5681562147953436</v>
      </c>
      <c r="AV205" s="23">
        <v>0.1856302415821755</v>
      </c>
      <c r="AW205" s="23"/>
      <c r="AX205" s="21"/>
      <c r="AZ205">
        <f t="shared" si="4"/>
        <v>-0.2811859498346655</v>
      </c>
    </row>
    <row r="206" spans="1:52" ht="13.5" thickBot="1">
      <c r="A206" s="1">
        <v>1602</v>
      </c>
      <c r="B206" s="36" t="s">
        <v>48</v>
      </c>
      <c r="C206" s="36">
        <v>4413.22</v>
      </c>
      <c r="D206" s="36">
        <v>4363.59</v>
      </c>
      <c r="E206" s="23"/>
      <c r="F206" s="23">
        <v>-0.0018701747465519336</v>
      </c>
      <c r="G206" s="23">
        <v>-0.007493148475003375</v>
      </c>
      <c r="H206" s="23"/>
      <c r="I206" s="23">
        <v>0.1455293737525579</v>
      </c>
      <c r="J206" s="23"/>
      <c r="K206" s="36">
        <v>231.24397</v>
      </c>
      <c r="L206" s="36"/>
      <c r="M206" s="23">
        <v>0.0995419948458649</v>
      </c>
      <c r="N206" s="23">
        <v>0.02695619391432994</v>
      </c>
      <c r="O206" s="23">
        <v>0.20631725271977522</v>
      </c>
      <c r="P206" s="23">
        <v>0.0692735929063841</v>
      </c>
      <c r="Q206" s="23"/>
      <c r="R206" s="23">
        <v>0.11477188083470068</v>
      </c>
      <c r="S206" s="36">
        <v>4028.041754082545</v>
      </c>
      <c r="T206" s="36"/>
      <c r="U206" s="36">
        <v>9157.54</v>
      </c>
      <c r="V206" s="36"/>
      <c r="W206" s="23">
        <v>0.1105</v>
      </c>
      <c r="X206" s="23">
        <v>0.0381</v>
      </c>
      <c r="Y206" s="23"/>
      <c r="Z206" s="23">
        <v>0.15819909901604914</v>
      </c>
      <c r="AA206" s="23">
        <v>0.029193475368005158</v>
      </c>
      <c r="AB206" s="23"/>
      <c r="AC206" s="23">
        <v>0.10633043937780227</v>
      </c>
      <c r="AD206" s="23">
        <v>0.11278108419763275</v>
      </c>
      <c r="AE206" s="23">
        <v>-0.006450644819830473</v>
      </c>
      <c r="AF206" s="23"/>
      <c r="AG206" s="23">
        <v>0.5262943288148918</v>
      </c>
      <c r="AH206" s="23">
        <v>0.161590645504663</v>
      </c>
      <c r="AJ206" s="23">
        <v>0.0786975071057131</v>
      </c>
      <c r="AK206" s="23">
        <v>0.3645</v>
      </c>
      <c r="AL206" s="23">
        <v>0.105</v>
      </c>
      <c r="AM206" s="23">
        <v>0.0513</v>
      </c>
      <c r="AN206" s="23">
        <v>0.302994581514249</v>
      </c>
      <c r="AO206" s="23">
        <v>0.1889</v>
      </c>
      <c r="AP206" s="23">
        <v>0.2889</v>
      </c>
      <c r="AQ206" s="81">
        <v>0.0095</v>
      </c>
      <c r="AR206" s="23"/>
      <c r="AS206" s="23">
        <v>0.347153434343508</v>
      </c>
      <c r="AT206" s="23"/>
      <c r="AU206" s="23">
        <v>0.573906593541321</v>
      </c>
      <c r="AV206" s="23">
        <v>0.10860094648826697</v>
      </c>
      <c r="AW206" s="23"/>
      <c r="AX206" s="21">
        <v>22</v>
      </c>
      <c r="AZ206">
        <f t="shared" si="4"/>
        <v>-32.69702775403998</v>
      </c>
    </row>
    <row r="207" spans="1:52" s="83" customFormat="1" ht="14.25" thickBot="1" thickTop="1">
      <c r="A207" s="2">
        <v>8000</v>
      </c>
      <c r="B207" s="37" t="s">
        <v>147</v>
      </c>
      <c r="C207" s="37">
        <v>259.87</v>
      </c>
      <c r="D207" s="37">
        <v>256.9</v>
      </c>
      <c r="E207" s="38"/>
      <c r="F207" s="38">
        <v>-0.0019398355138577905</v>
      </c>
      <c r="G207" s="38">
        <v>-0.009705220795157787</v>
      </c>
      <c r="H207" s="38"/>
      <c r="I207" s="38">
        <v>0.140932803862026</v>
      </c>
      <c r="J207" s="38"/>
      <c r="K207" s="37">
        <v>299.90004</v>
      </c>
      <c r="L207" s="37"/>
      <c r="M207" s="38">
        <v>0.04903685271783442</v>
      </c>
      <c r="N207" s="38">
        <v>0.012127434097231422</v>
      </c>
      <c r="O207" s="38">
        <v>0.05802839978154014</v>
      </c>
      <c r="P207" s="38">
        <v>0.314630309386471</v>
      </c>
      <c r="Q207" s="38"/>
      <c r="R207" s="38">
        <v>0.10334650828505712</v>
      </c>
      <c r="S207" s="37">
        <v>2939.04564734169</v>
      </c>
      <c r="T207" s="37"/>
      <c r="U207" s="37">
        <v>608.48</v>
      </c>
      <c r="V207" s="37"/>
      <c r="W207" s="38">
        <v>0.1486</v>
      </c>
      <c r="X207" s="38">
        <v>0.0281</v>
      </c>
      <c r="Y207" s="38"/>
      <c r="Z207" s="38">
        <v>0.17008971602283682</v>
      </c>
      <c r="AA207" s="38">
        <v>0.03584078468283258</v>
      </c>
      <c r="AB207" s="38"/>
      <c r="AC207" s="38">
        <v>0.11188456443930897</v>
      </c>
      <c r="AD207" s="38">
        <v>0.13479694501592313</v>
      </c>
      <c r="AE207" s="38">
        <v>-0.022912380576614155</v>
      </c>
      <c r="AF207" s="38"/>
      <c r="AG207" s="38">
        <v>0.5532226700109911</v>
      </c>
      <c r="AH207" s="38">
        <v>0.0990447461035696</v>
      </c>
      <c r="AJ207" s="38">
        <v>0.0775352385699648</v>
      </c>
      <c r="AK207" s="38">
        <v>0.2009</v>
      </c>
      <c r="AL207" s="38">
        <v>0.135</v>
      </c>
      <c r="AM207" s="38">
        <v>0.0711</v>
      </c>
      <c r="AN207" s="38">
        <v>0.280075401123128</v>
      </c>
      <c r="AO207" s="38">
        <v>0.1835</v>
      </c>
      <c r="AP207" s="38">
        <v>0.2466</v>
      </c>
      <c r="AQ207" s="90">
        <v>0.0143</v>
      </c>
      <c r="AR207" s="38"/>
      <c r="AS207" s="38">
        <v>0.27288859239493</v>
      </c>
      <c r="AT207" s="38"/>
      <c r="AU207" s="38">
        <v>0.6353052420069736</v>
      </c>
      <c r="AV207" s="38">
        <v>0.14567696944625022</v>
      </c>
      <c r="AW207" s="38"/>
      <c r="AX207" s="68"/>
      <c r="AZ207" s="83">
        <f t="shared" si="4"/>
        <v>-2.4932712222760354</v>
      </c>
    </row>
    <row r="208" spans="1:52" ht="13.5" thickTop="1">
      <c r="A208" s="1">
        <v>4640</v>
      </c>
      <c r="B208" s="36" t="s">
        <v>228</v>
      </c>
      <c r="C208" s="36">
        <v>99.2</v>
      </c>
      <c r="D208" s="36">
        <v>97.96</v>
      </c>
      <c r="E208" s="23"/>
      <c r="F208" s="23">
        <v>-0.0020942676560292695</v>
      </c>
      <c r="G208" s="23">
        <v>-0.0021299818549506133</v>
      </c>
      <c r="H208" s="23"/>
      <c r="I208" s="23">
        <v>0.24469171090240915</v>
      </c>
      <c r="J208" s="23"/>
      <c r="K208" s="36">
        <v>213.33314000000001</v>
      </c>
      <c r="L208" s="36"/>
      <c r="M208" s="23">
        <v>0.16583238528631017</v>
      </c>
      <c r="N208" s="23">
        <v>0.22708127673576833</v>
      </c>
      <c r="O208" s="23">
        <v>0.05520938994348645</v>
      </c>
      <c r="P208" s="23">
        <v>0.5355056870581</v>
      </c>
      <c r="Q208" s="23"/>
      <c r="R208" s="23">
        <v>0.08987724491286503</v>
      </c>
      <c r="S208" s="36">
        <v>1921.6597570312917</v>
      </c>
      <c r="T208" s="36"/>
      <c r="U208" s="36">
        <v>214.91</v>
      </c>
      <c r="V208" s="36"/>
      <c r="W208" s="23">
        <v>0.1687</v>
      </c>
      <c r="X208" s="23">
        <v>0.0099</v>
      </c>
      <c r="Y208" s="23"/>
      <c r="Z208" s="23">
        <v>0.20003700106378058</v>
      </c>
      <c r="AA208" s="23">
        <v>0.06517418751461304</v>
      </c>
      <c r="AB208" s="23"/>
      <c r="AC208" s="23">
        <v>0.1781056232627753</v>
      </c>
      <c r="AD208" s="23">
        <v>0.15640367757109258</v>
      </c>
      <c r="AE208" s="23">
        <v>0.02170194569168271</v>
      </c>
      <c r="AF208" s="23"/>
      <c r="AG208" s="23">
        <v>0.4532820183878555</v>
      </c>
      <c r="AH208" s="23">
        <v>0.0530649588289113</v>
      </c>
      <c r="AJ208" s="23">
        <v>0.0790528591078797</v>
      </c>
      <c r="AK208" s="23">
        <v>0.1999</v>
      </c>
      <c r="AL208" s="23">
        <v>0.1137</v>
      </c>
      <c r="AM208" s="23">
        <v>0.0662</v>
      </c>
      <c r="AN208" s="23">
        <v>0.266863957638278</v>
      </c>
      <c r="AO208" s="23">
        <v>0.238</v>
      </c>
      <c r="AP208" s="23">
        <v>0.1926</v>
      </c>
      <c r="AQ208" s="81">
        <v>0.0074</v>
      </c>
      <c r="AR208" s="23"/>
      <c r="AS208" s="23">
        <v>0.238504333345949</v>
      </c>
      <c r="AT208" s="23"/>
      <c r="AU208" s="23">
        <v>0.497555832454711</v>
      </c>
      <c r="AV208" s="23">
        <v>0.09997124508770248</v>
      </c>
      <c r="AW208" s="23"/>
      <c r="AX208" s="21">
        <v>34.5</v>
      </c>
      <c r="AZ208">
        <f t="shared" si="4"/>
        <v>-0.20865302251096207</v>
      </c>
    </row>
    <row r="209" spans="1:52" ht="12.75">
      <c r="A209" s="1">
        <v>1360</v>
      </c>
      <c r="B209" s="36" t="s">
        <v>148</v>
      </c>
      <c r="C209" s="36">
        <v>122.07</v>
      </c>
      <c r="D209" s="36">
        <v>120.38</v>
      </c>
      <c r="E209" s="23"/>
      <c r="F209" s="23">
        <v>-0.0022932195131334376</v>
      </c>
      <c r="G209" s="23">
        <v>-0.0051516548176334664</v>
      </c>
      <c r="H209" s="23"/>
      <c r="I209" s="23">
        <v>0.1730066445182724</v>
      </c>
      <c r="J209" s="23"/>
      <c r="K209" s="36">
        <v>166.45952</v>
      </c>
      <c r="L209" s="36"/>
      <c r="M209" s="23">
        <v>0.17833528379169117</v>
      </c>
      <c r="N209" s="23">
        <v>0.044102930664760544</v>
      </c>
      <c r="O209" s="23">
        <v>0.28126168806881935</v>
      </c>
      <c r="P209" s="23">
        <v>0.136874017516281</v>
      </c>
      <c r="Q209" s="23"/>
      <c r="R209" s="23">
        <v>0.11828033318374714</v>
      </c>
      <c r="S209" s="36">
        <v>3703.8666930976483</v>
      </c>
      <c r="T209" s="36"/>
      <c r="U209" s="36">
        <v>191.7</v>
      </c>
      <c r="V209" s="36"/>
      <c r="W209" s="23">
        <v>0.1919</v>
      </c>
      <c r="X209" s="23">
        <v>0.012</v>
      </c>
      <c r="Y209" s="23"/>
      <c r="Z209" s="23">
        <v>0.20947691119318318</v>
      </c>
      <c r="AA209" s="23">
        <v>0.01970270032544639</v>
      </c>
      <c r="AB209" s="23"/>
      <c r="AC209" s="23">
        <v>0.15708751679974703</v>
      </c>
      <c r="AD209" s="23">
        <v>0.21448335836825044</v>
      </c>
      <c r="AE209" s="23">
        <v>-0.057395841568503414</v>
      </c>
      <c r="AF209" s="23"/>
      <c r="AG209" s="23">
        <v>0.6001264922128231</v>
      </c>
      <c r="AH209" s="23">
        <v>0.0460093896713615</v>
      </c>
      <c r="AJ209" s="23">
        <v>0.0682530045007276</v>
      </c>
      <c r="AK209" s="23">
        <v>0.0548</v>
      </c>
      <c r="AL209" s="23">
        <v>0.065</v>
      </c>
      <c r="AM209" s="23">
        <v>0.0593</v>
      </c>
      <c r="AN209" s="23">
        <v>0.293144010725035</v>
      </c>
      <c r="AO209" s="23">
        <v>0.0942</v>
      </c>
      <c r="AP209" s="23">
        <v>0.2773</v>
      </c>
      <c r="AQ209" s="81">
        <v>0.0053</v>
      </c>
      <c r="AR209" s="23"/>
      <c r="AS209" s="23">
        <v>0.324688447288649</v>
      </c>
      <c r="AT209" s="23"/>
      <c r="AU209" s="23">
        <v>0.6420163536705904</v>
      </c>
      <c r="AV209" s="23">
        <v>0.2521340641567077</v>
      </c>
      <c r="AW209" s="23"/>
      <c r="AX209" s="21"/>
      <c r="AZ209">
        <f t="shared" si="4"/>
        <v>-0.6201562069467167</v>
      </c>
    </row>
    <row r="210" spans="1:52" ht="12.75">
      <c r="A210" s="1">
        <v>4520</v>
      </c>
      <c r="B210" s="36" t="s">
        <v>49</v>
      </c>
      <c r="C210" s="36">
        <v>555.7</v>
      </c>
      <c r="D210" s="36">
        <v>548.16</v>
      </c>
      <c r="E210" s="23"/>
      <c r="F210" s="23">
        <v>-0.0022955400831351502</v>
      </c>
      <c r="G210" s="23">
        <v>-0.006810209076971163</v>
      </c>
      <c r="H210" s="23"/>
      <c r="I210" s="23">
        <v>0.15378861135944827</v>
      </c>
      <c r="J210" s="23"/>
      <c r="K210" s="36">
        <v>184.81307999999999</v>
      </c>
      <c r="L210" s="36"/>
      <c r="M210" s="23">
        <v>0.12226945632410557</v>
      </c>
      <c r="N210" s="23">
        <v>0.04010010675368098</v>
      </c>
      <c r="O210" s="23">
        <v>0.18045056131803</v>
      </c>
      <c r="P210" s="23">
        <v>0.153806831849892</v>
      </c>
      <c r="Q210" s="23"/>
      <c r="R210" s="23">
        <v>0.11864238561354676</v>
      </c>
      <c r="S210" s="36">
        <v>3699.3181110925702</v>
      </c>
      <c r="T210" s="36"/>
      <c r="U210" s="36">
        <v>1025.6</v>
      </c>
      <c r="V210" s="36"/>
      <c r="W210" s="23">
        <v>0.121</v>
      </c>
      <c r="X210" s="23">
        <v>0.014</v>
      </c>
      <c r="Y210" s="23"/>
      <c r="Z210" s="23">
        <v>0.1549423804357388</v>
      </c>
      <c r="AA210" s="23">
        <v>0.031137005984242024</v>
      </c>
      <c r="AB210" s="23"/>
      <c r="AC210" s="23">
        <v>0.14756109434329667</v>
      </c>
      <c r="AD210" s="23">
        <v>0.12257813260636745</v>
      </c>
      <c r="AE210" s="23">
        <v>0.024982961736929224</v>
      </c>
      <c r="AF210" s="23"/>
      <c r="AG210" s="23">
        <v>0.5245643072729043</v>
      </c>
      <c r="AH210" s="23">
        <v>0.062060048843557</v>
      </c>
      <c r="AJ210" s="23">
        <v>0.0805992123816478</v>
      </c>
      <c r="AK210" s="23">
        <v>0.1698</v>
      </c>
      <c r="AL210" s="23">
        <v>0.109</v>
      </c>
      <c r="AM210" s="23">
        <v>0.0571</v>
      </c>
      <c r="AN210" s="23">
        <v>0.28500543097783</v>
      </c>
      <c r="AO210" s="23">
        <v>0.1871</v>
      </c>
      <c r="AP210" s="23">
        <v>0.2217</v>
      </c>
      <c r="AQ210" s="81">
        <v>0.0064</v>
      </c>
      <c r="AR210" s="23"/>
      <c r="AS210" s="23">
        <v>0.27162459312269</v>
      </c>
      <c r="AT210" s="23"/>
      <c r="AU210" s="23">
        <v>0.5015996202191996</v>
      </c>
      <c r="AV210" s="23">
        <v>0.12811409936221593</v>
      </c>
      <c r="AW210" s="23"/>
      <c r="AX210" s="21">
        <v>33</v>
      </c>
      <c r="AZ210">
        <f t="shared" si="4"/>
        <v>-3.733084207632513</v>
      </c>
    </row>
    <row r="211" spans="1:52" ht="12.75">
      <c r="A211" s="1">
        <v>8160</v>
      </c>
      <c r="B211" s="36" t="s">
        <v>149</v>
      </c>
      <c r="C211" s="36">
        <v>334.42</v>
      </c>
      <c r="D211" s="36">
        <v>329.77</v>
      </c>
      <c r="E211" s="23"/>
      <c r="F211" s="23">
        <v>-0.002371328783893567</v>
      </c>
      <c r="G211" s="23">
        <v>-0.00923295250680134</v>
      </c>
      <c r="H211" s="23"/>
      <c r="I211" s="23">
        <v>0.14416573144469047</v>
      </c>
      <c r="J211" s="23"/>
      <c r="K211" s="36">
        <v>236.30155</v>
      </c>
      <c r="L211" s="36"/>
      <c r="M211" s="23">
        <v>0.047559712710873336</v>
      </c>
      <c r="N211" s="23">
        <v>0.011346758546865593</v>
      </c>
      <c r="O211" s="23">
        <v>0.08691037735849057</v>
      </c>
      <c r="P211" s="23">
        <v>0.407856341189675</v>
      </c>
      <c r="Q211" s="23"/>
      <c r="R211" s="23">
        <v>0.12753837438970225</v>
      </c>
      <c r="S211" s="36">
        <v>3425.809792640129</v>
      </c>
      <c r="T211" s="36"/>
      <c r="U211" s="36">
        <v>732.12</v>
      </c>
      <c r="V211" s="36"/>
      <c r="W211" s="23">
        <v>0.1145</v>
      </c>
      <c r="X211" s="23">
        <v>0.0133</v>
      </c>
      <c r="Y211" s="23"/>
      <c r="Z211" s="23">
        <v>0.14327168388047493</v>
      </c>
      <c r="AA211" s="23">
        <v>0.0275465715418153</v>
      </c>
      <c r="AB211" s="23"/>
      <c r="AC211" s="23">
        <v>0.11675198092700372</v>
      </c>
      <c r="AD211" s="23">
        <v>0.15323843582731458</v>
      </c>
      <c r="AE211" s="23">
        <v>-0.03648645490031087</v>
      </c>
      <c r="AF211" s="23"/>
      <c r="AG211" s="23">
        <v>0.7365542388331814</v>
      </c>
      <c r="AH211" s="23">
        <v>0.0650560828300259</v>
      </c>
      <c r="AJ211" s="23">
        <v>0.0773315925050284</v>
      </c>
      <c r="AK211" s="23">
        <v>0.1061</v>
      </c>
      <c r="AL211" s="23">
        <v>0.1213</v>
      </c>
      <c r="AM211" s="23">
        <v>0.0647</v>
      </c>
      <c r="AN211" s="23">
        <v>0.274075045382091</v>
      </c>
      <c r="AO211" s="23">
        <v>0.1616</v>
      </c>
      <c r="AP211" s="23">
        <v>0.2408</v>
      </c>
      <c r="AQ211" s="81">
        <v>0.0098</v>
      </c>
      <c r="AR211" s="23"/>
      <c r="AS211" s="23">
        <v>0.276461430186184</v>
      </c>
      <c r="AT211" s="23"/>
      <c r="AU211" s="23">
        <v>0.585792759051186</v>
      </c>
      <c r="AV211" s="23">
        <v>0.11473158551810238</v>
      </c>
      <c r="AW211" s="23"/>
      <c r="AX211" s="21">
        <v>22.7</v>
      </c>
      <c r="AZ211">
        <f t="shared" si="4"/>
        <v>-3.0447507481678775</v>
      </c>
    </row>
    <row r="212" spans="1:52" ht="12.75">
      <c r="A212" s="1">
        <v>2082</v>
      </c>
      <c r="B212" s="36" t="s">
        <v>50</v>
      </c>
      <c r="C212" s="36">
        <v>1413.31</v>
      </c>
      <c r="D212" s="36">
        <v>1393.19</v>
      </c>
      <c r="E212" s="23"/>
      <c r="F212" s="23">
        <v>-0.002390458756924896</v>
      </c>
      <c r="G212" s="23">
        <v>-0.008451326759385425</v>
      </c>
      <c r="H212" s="23"/>
      <c r="I212" s="23">
        <v>0.08945131930287978</v>
      </c>
      <c r="J212" s="23"/>
      <c r="K212" s="36">
        <v>223.71588</v>
      </c>
      <c r="L212" s="36"/>
      <c r="M212" s="23">
        <v>0.20984673573807022</v>
      </c>
      <c r="N212" s="23">
        <v>0.07099349225591584</v>
      </c>
      <c r="O212" s="23">
        <v>0.27614691341281483</v>
      </c>
      <c r="P212" s="23">
        <v>0.0571473619332922</v>
      </c>
      <c r="Q212" s="23"/>
      <c r="R212" s="23">
        <v>0.09941282854613091</v>
      </c>
      <c r="S212" s="36">
        <v>3846.135224272966</v>
      </c>
      <c r="T212" s="36"/>
      <c r="U212" s="36">
        <v>2581.51</v>
      </c>
      <c r="V212" s="36"/>
      <c r="W212" s="23">
        <v>0.243</v>
      </c>
      <c r="X212" s="23">
        <v>0.0392</v>
      </c>
      <c r="Y212" s="23"/>
      <c r="Z212" s="23">
        <v>0.2968507279720291</v>
      </c>
      <c r="AA212" s="23">
        <v>0.06067504452135345</v>
      </c>
      <c r="AB212" s="23"/>
      <c r="AC212" s="23">
        <v>0.19031224941540265</v>
      </c>
      <c r="AD212" s="23">
        <v>0.005886787379419292</v>
      </c>
      <c r="AE212" s="23">
        <v>0.18442546203598337</v>
      </c>
      <c r="AF212" s="23"/>
      <c r="AG212" s="23">
        <v>0.21503099446373095</v>
      </c>
      <c r="AH212" s="23">
        <v>0.0934273368205595</v>
      </c>
      <c r="AJ212" s="23">
        <v>0.10464388809009</v>
      </c>
      <c r="AK212" s="23">
        <v>0.2547</v>
      </c>
      <c r="AL212" s="23">
        <v>0.0855</v>
      </c>
      <c r="AM212" s="23">
        <v>0.0405</v>
      </c>
      <c r="AN212" s="23">
        <v>0.322470681842304</v>
      </c>
      <c r="AO212" s="23">
        <v>0.1335</v>
      </c>
      <c r="AP212" s="23">
        <v>0.3546</v>
      </c>
      <c r="AQ212" s="81">
        <v>0.0131</v>
      </c>
      <c r="AR212" s="23"/>
      <c r="AS212" s="23">
        <v>0.377621594786257</v>
      </c>
      <c r="AT212" s="23"/>
      <c r="AU212" s="23">
        <v>0.5233811700998721</v>
      </c>
      <c r="AV212" s="23">
        <v>0.18515506451516925</v>
      </c>
      <c r="AW212" s="23"/>
      <c r="AX212" s="21">
        <v>29.2</v>
      </c>
      <c r="AZ212">
        <f aca="true" t="shared" si="5" ref="AZ212:AZ261">G212*D212</f>
        <v>-11.77430392790818</v>
      </c>
    </row>
    <row r="213" spans="1:52" ht="12.75">
      <c r="A213" s="1">
        <v>2440</v>
      </c>
      <c r="B213" s="36" t="s">
        <v>150</v>
      </c>
      <c r="C213" s="36">
        <v>154.04</v>
      </c>
      <c r="D213" s="36">
        <v>151.44</v>
      </c>
      <c r="E213" s="23"/>
      <c r="F213" s="23">
        <v>-0.002844087394958228</v>
      </c>
      <c r="G213" s="23">
        <v>-0.005815965010627311</v>
      </c>
      <c r="H213" s="23"/>
      <c r="I213" s="23">
        <v>0.20709238592088752</v>
      </c>
      <c r="J213" s="23"/>
      <c r="K213" s="36">
        <v>171.93055999999999</v>
      </c>
      <c r="L213" s="36"/>
      <c r="M213" s="23">
        <v>0.0804749787955894</v>
      </c>
      <c r="N213" s="23">
        <v>0.032367649594757714</v>
      </c>
      <c r="O213" s="23">
        <v>0.16899307405434202</v>
      </c>
      <c r="P213" s="23">
        <v>0.179550285266808</v>
      </c>
      <c r="Q213" s="23"/>
      <c r="R213" s="23">
        <v>0.11124149227613543</v>
      </c>
      <c r="S213" s="36">
        <v>3173.022370745332</v>
      </c>
      <c r="T213" s="36"/>
      <c r="U213" s="36">
        <v>296.2</v>
      </c>
      <c r="V213" s="36"/>
      <c r="W213" s="23">
        <v>0.1205</v>
      </c>
      <c r="X213" s="23">
        <v>0.0067</v>
      </c>
      <c r="Y213" s="23"/>
      <c r="Z213" s="23">
        <v>0.15233425190468472</v>
      </c>
      <c r="AA213" s="23">
        <v>0.03050397877984085</v>
      </c>
      <c r="AB213" s="23"/>
      <c r="AC213" s="23">
        <v>0.12396551724137932</v>
      </c>
      <c r="AD213" s="23">
        <v>0.16</v>
      </c>
      <c r="AE213" s="23">
        <v>-0.03603448275862069</v>
      </c>
      <c r="AF213" s="23"/>
      <c r="AG213" s="23">
        <v>0.5788793103448275</v>
      </c>
      <c r="AH213" s="23">
        <v>0.0366043613707165</v>
      </c>
      <c r="AJ213" s="23">
        <v>0.0740411506875543</v>
      </c>
      <c r="AK213" s="23">
        <v>0.0795</v>
      </c>
      <c r="AL213" s="23">
        <v>0.0993</v>
      </c>
      <c r="AM213" s="23">
        <v>0.0667</v>
      </c>
      <c r="AN213" s="23">
        <v>0.269680447002819</v>
      </c>
      <c r="AO213" s="23">
        <v>0.1694</v>
      </c>
      <c r="AP213" s="23">
        <v>0.1849</v>
      </c>
      <c r="AQ213" s="81">
        <v>0.0057</v>
      </c>
      <c r="AR213" s="23"/>
      <c r="AS213" s="23">
        <v>0.238003963483967</v>
      </c>
      <c r="AT213" s="23"/>
      <c r="AU213" s="23">
        <v>0.574106233906222</v>
      </c>
      <c r="AV213" s="23">
        <v>0.22803760704233786</v>
      </c>
      <c r="AW213" s="23"/>
      <c r="AX213" s="21">
        <v>31</v>
      </c>
      <c r="AZ213">
        <f t="shared" si="5"/>
        <v>-0.8807697412094</v>
      </c>
    </row>
    <row r="214" spans="1:52" ht="12.75">
      <c r="A214" s="1">
        <v>3920</v>
      </c>
      <c r="B214" s="36" t="s">
        <v>229</v>
      </c>
      <c r="C214" s="36">
        <v>88.69</v>
      </c>
      <c r="D214" s="36">
        <v>86.92</v>
      </c>
      <c r="E214" s="23"/>
      <c r="F214" s="23">
        <v>-0.003354193415978979</v>
      </c>
      <c r="G214" s="23">
        <v>-0.0038265065785835217</v>
      </c>
      <c r="H214" s="23"/>
      <c r="I214" s="23">
        <v>0.26023930050621263</v>
      </c>
      <c r="J214" s="23"/>
      <c r="K214" s="36">
        <v>176.43175</v>
      </c>
      <c r="L214" s="36"/>
      <c r="M214" s="23">
        <v>0.18894238751452774</v>
      </c>
      <c r="N214" s="23">
        <v>0.04977983644993424</v>
      </c>
      <c r="O214" s="23">
        <v>0.32268811028144745</v>
      </c>
      <c r="P214" s="23">
        <v>0.165529695024077</v>
      </c>
      <c r="Q214" s="23"/>
      <c r="R214" s="23">
        <v>0.11484029256570555</v>
      </c>
      <c r="S214" s="36">
        <v>2779.7916175521855</v>
      </c>
      <c r="T214" s="36"/>
      <c r="U214" s="36">
        <v>182.82</v>
      </c>
      <c r="V214" s="36"/>
      <c r="W214" s="23">
        <v>0.3194</v>
      </c>
      <c r="X214" s="23">
        <v>0.0449</v>
      </c>
      <c r="Y214" s="23"/>
      <c r="Z214" s="23">
        <v>0.28931211954959896</v>
      </c>
      <c r="AA214" s="23">
        <v>0.037777012286140776</v>
      </c>
      <c r="AB214" s="23"/>
      <c r="AC214" s="23">
        <v>0.1968392370572207</v>
      </c>
      <c r="AD214" s="23">
        <v>0.2790190735694823</v>
      </c>
      <c r="AE214" s="23">
        <v>-0.0821798365122616</v>
      </c>
      <c r="AF214" s="23"/>
      <c r="AG214" s="23">
        <v>0.47182561307901905</v>
      </c>
      <c r="AH214" s="23">
        <v>0.150927487352445</v>
      </c>
      <c r="AJ214" s="23">
        <v>0.06079330277058</v>
      </c>
      <c r="AK214" s="23">
        <v>0.0883</v>
      </c>
      <c r="AL214" s="23">
        <v>0.1406</v>
      </c>
      <c r="AM214" s="23">
        <v>0.0496</v>
      </c>
      <c r="AN214" s="23">
        <v>0.366555264438987</v>
      </c>
      <c r="AO214" s="23">
        <v>0.1385</v>
      </c>
      <c r="AP214" s="23">
        <v>0.2823</v>
      </c>
      <c r="AQ214" s="81">
        <v>0.0313</v>
      </c>
      <c r="AR214" s="23"/>
      <c r="AS214" s="23">
        <v>0.360891669925694</v>
      </c>
      <c r="AT214" s="23"/>
      <c r="AU214" s="23">
        <v>0.6814587933613505</v>
      </c>
      <c r="AV214" s="23">
        <v>0.4164826554597906</v>
      </c>
      <c r="AW214" s="23"/>
      <c r="AX214" s="21"/>
      <c r="AZ214">
        <f t="shared" si="5"/>
        <v>-0.3325999518104797</v>
      </c>
    </row>
    <row r="215" spans="1:52" ht="13.5" thickBot="1">
      <c r="A215" s="1">
        <v>3160</v>
      </c>
      <c r="B215" s="36" t="s">
        <v>51</v>
      </c>
      <c r="C215" s="36">
        <v>474.14</v>
      </c>
      <c r="D215" s="36">
        <v>464.33</v>
      </c>
      <c r="E215" s="23"/>
      <c r="F215" s="23">
        <v>-0.003542852716274747</v>
      </c>
      <c r="G215" s="23">
        <v>-0.004823946247285549</v>
      </c>
      <c r="H215" s="23"/>
      <c r="I215" s="23">
        <v>0.25364645050091567</v>
      </c>
      <c r="J215" s="23"/>
      <c r="K215" s="36">
        <v>145.74928</v>
      </c>
      <c r="L215" s="36"/>
      <c r="M215" s="23">
        <v>0.22517644956669325</v>
      </c>
      <c r="N215" s="23">
        <v>0.04903175313059034</v>
      </c>
      <c r="O215" s="23">
        <v>0.1459844027910795</v>
      </c>
      <c r="P215" s="23">
        <v>0.265655709275887</v>
      </c>
      <c r="Q215" s="23"/>
      <c r="R215" s="23">
        <v>0.10534814094861973</v>
      </c>
      <c r="S215" s="36">
        <v>2740.2960478506516</v>
      </c>
      <c r="T215" s="36"/>
      <c r="U215" s="36">
        <v>962.44</v>
      </c>
      <c r="V215" s="36"/>
      <c r="W215" s="23">
        <v>0.1587</v>
      </c>
      <c r="X215" s="23">
        <v>0.0169</v>
      </c>
      <c r="Y215" s="23"/>
      <c r="Z215" s="23">
        <v>0.20121522154337604</v>
      </c>
      <c r="AA215" s="23">
        <v>0.046060335693972006</v>
      </c>
      <c r="AB215" s="23"/>
      <c r="AC215" s="23">
        <v>0.19830889806413332</v>
      </c>
      <c r="AD215" s="23">
        <v>0.11837713551066828</v>
      </c>
      <c r="AE215" s="23">
        <v>0.07993176255346504</v>
      </c>
      <c r="AF215" s="23"/>
      <c r="AG215" s="23">
        <v>0.4280910821568967</v>
      </c>
      <c r="AH215" s="23">
        <v>0.061113732892874</v>
      </c>
      <c r="AJ215" s="23">
        <v>0.0822865339292619</v>
      </c>
      <c r="AK215" s="23">
        <v>0.2112</v>
      </c>
      <c r="AL215" s="23">
        <v>0.1179</v>
      </c>
      <c r="AM215" s="23">
        <v>0.0561</v>
      </c>
      <c r="AN215" s="23">
        <v>0.293493315434401</v>
      </c>
      <c r="AO215" s="23">
        <v>0.2462</v>
      </c>
      <c r="AP215" s="23">
        <v>0.2073</v>
      </c>
      <c r="AQ215" s="81">
        <v>0.0077</v>
      </c>
      <c r="AR215" s="23"/>
      <c r="AS215" s="23">
        <v>0.238747263672914</v>
      </c>
      <c r="AT215" s="23"/>
      <c r="AU215" s="23">
        <v>0.5033994112896923</v>
      </c>
      <c r="AV215" s="23">
        <v>0.11060460027612076</v>
      </c>
      <c r="AW215" s="23"/>
      <c r="AX215" s="21">
        <v>40.8</v>
      </c>
      <c r="AZ215">
        <f t="shared" si="5"/>
        <v>-2.2399029610020986</v>
      </c>
    </row>
    <row r="216" spans="1:52" s="83" customFormat="1" ht="14.25" thickBot="1" thickTop="1">
      <c r="A216" s="2">
        <v>1122</v>
      </c>
      <c r="B216" s="37" t="s">
        <v>52</v>
      </c>
      <c r="C216" s="37">
        <v>3003.26</v>
      </c>
      <c r="D216" s="37">
        <v>2938.87</v>
      </c>
      <c r="E216" s="38"/>
      <c r="F216" s="38">
        <v>-0.0036480702823039612</v>
      </c>
      <c r="G216" s="38">
        <v>-0.01047666587665741</v>
      </c>
      <c r="H216" s="38"/>
      <c r="I216" s="38">
        <v>0.130426939675711</v>
      </c>
      <c r="J216" s="38"/>
      <c r="K216" s="37">
        <v>331.85733</v>
      </c>
      <c r="L216" s="37"/>
      <c r="M216" s="38">
        <v>0.06387597264796052</v>
      </c>
      <c r="N216" s="38">
        <v>0.018001108633158444</v>
      </c>
      <c r="O216" s="38">
        <v>0.12334779228219503</v>
      </c>
      <c r="P216" s="38">
        <v>0.318291627807679</v>
      </c>
      <c r="Q216" s="38"/>
      <c r="R216" s="38">
        <v>0.10043771472885821</v>
      </c>
      <c r="S216" s="37">
        <v>4077.5069643373004</v>
      </c>
      <c r="T216" s="37"/>
      <c r="U216" s="37">
        <v>5659.37</v>
      </c>
      <c r="V216" s="37"/>
      <c r="W216" s="38">
        <v>0.1796</v>
      </c>
      <c r="X216" s="38">
        <v>0.0358</v>
      </c>
      <c r="Y216" s="38"/>
      <c r="Z216" s="38">
        <v>0.1955253928721234</v>
      </c>
      <c r="AA216" s="38">
        <v>0.033721154193400826</v>
      </c>
      <c r="AB216" s="38"/>
      <c r="AC216" s="38">
        <v>0.11962620523946364</v>
      </c>
      <c r="AD216" s="38">
        <v>0.10237329308167244</v>
      </c>
      <c r="AE216" s="38">
        <v>0.017252912157791206</v>
      </c>
      <c r="AF216" s="38"/>
      <c r="AG216" s="38">
        <v>0.4684580416041402</v>
      </c>
      <c r="AH216" s="38">
        <v>0.142862567159645</v>
      </c>
      <c r="AJ216" s="38">
        <v>0.0884679666511824</v>
      </c>
      <c r="AK216" s="38">
        <v>0.1334</v>
      </c>
      <c r="AL216" s="38">
        <v>0.0841</v>
      </c>
      <c r="AM216" s="38">
        <v>0.0616</v>
      </c>
      <c r="AN216" s="38">
        <v>0.301043596172226</v>
      </c>
      <c r="AO216" s="38">
        <v>0.1367</v>
      </c>
      <c r="AP216" s="38">
        <v>0.35</v>
      </c>
      <c r="AQ216" s="90">
        <v>0.0176</v>
      </c>
      <c r="AR216" s="38"/>
      <c r="AS216" s="38">
        <v>0.442199327007639</v>
      </c>
      <c r="AT216" s="38"/>
      <c r="AU216" s="38">
        <v>0.6588738120897424</v>
      </c>
      <c r="AV216" s="38">
        <v>0.09439192057738154</v>
      </c>
      <c r="AW216" s="38"/>
      <c r="AX216" s="68">
        <v>29.3</v>
      </c>
      <c r="AZ216" s="83">
        <f t="shared" si="5"/>
        <v>-30.789559044932158</v>
      </c>
    </row>
    <row r="217" spans="1:52" ht="13.5" thickTop="1">
      <c r="A217" s="1">
        <v>8320</v>
      </c>
      <c r="B217" s="36" t="s">
        <v>230</v>
      </c>
      <c r="C217" s="36">
        <v>65.52</v>
      </c>
      <c r="D217" s="36">
        <v>64.08</v>
      </c>
      <c r="E217" s="23"/>
      <c r="F217" s="23">
        <v>-0.0036710940019597516</v>
      </c>
      <c r="G217" s="23">
        <v>-0.007988734389210439</v>
      </c>
      <c r="H217" s="23"/>
      <c r="I217" s="23">
        <v>0.18848494304883756</v>
      </c>
      <c r="J217" s="23"/>
      <c r="K217" s="36">
        <v>161.35064000000003</v>
      </c>
      <c r="L217" s="36"/>
      <c r="M217" s="23">
        <v>0.02584541062801926</v>
      </c>
      <c r="N217" s="23">
        <v>0.018244097106750914</v>
      </c>
      <c r="O217" s="23">
        <v>0.06416332482683193</v>
      </c>
      <c r="P217" s="23">
        <v>0.277201447527141</v>
      </c>
      <c r="Q217" s="23"/>
      <c r="R217" s="23">
        <v>0.11041272308133702</v>
      </c>
      <c r="S217" s="36">
        <v>2519.2240644196004</v>
      </c>
      <c r="T217" s="36"/>
      <c r="U217" s="36">
        <v>149.19</v>
      </c>
      <c r="V217" s="36"/>
      <c r="W217" s="23">
        <v>0.1671</v>
      </c>
      <c r="X217" s="23">
        <v>0.0101</v>
      </c>
      <c r="Y217" s="23"/>
      <c r="Z217" s="23">
        <v>0.16085562227074235</v>
      </c>
      <c r="AA217" s="23">
        <v>0.040659232211585905</v>
      </c>
      <c r="AB217" s="23"/>
      <c r="AC217" s="23">
        <v>0.1580564624543883</v>
      </c>
      <c r="AD217" s="23">
        <v>0.20049932782792396</v>
      </c>
      <c r="AE217" s="23">
        <v>-0.04244286537353564</v>
      </c>
      <c r="AF217" s="23"/>
      <c r="AG217" s="23">
        <v>0.5469560207413098</v>
      </c>
      <c r="AH217" s="23">
        <v>0.0431848852901484</v>
      </c>
      <c r="AJ217" s="23">
        <v>0.069345383127335</v>
      </c>
      <c r="AK217" s="23">
        <v>0.0703</v>
      </c>
      <c r="AL217" s="23">
        <v>0.1254</v>
      </c>
      <c r="AM217" s="23">
        <v>0.0747</v>
      </c>
      <c r="AN217" s="23">
        <v>0.286228484101024</v>
      </c>
      <c r="AO217" s="23">
        <v>0.1872</v>
      </c>
      <c r="AP217" s="23">
        <v>0.1861</v>
      </c>
      <c r="AQ217" s="81">
        <v>0.0129</v>
      </c>
      <c r="AR217" s="23"/>
      <c r="AS217" s="23">
        <v>0.210846239230403</v>
      </c>
      <c r="AT217" s="23"/>
      <c r="AU217" s="23">
        <v>0.6553321506012222</v>
      </c>
      <c r="AV217" s="23">
        <v>0.23861620342992312</v>
      </c>
      <c r="AW217" s="23"/>
      <c r="AX217" s="21"/>
      <c r="AZ217">
        <f t="shared" si="5"/>
        <v>-0.5119180996606049</v>
      </c>
    </row>
    <row r="218" spans="1:52" ht="12.75">
      <c r="A218" s="1">
        <v>1800</v>
      </c>
      <c r="B218" s="36" t="s">
        <v>151</v>
      </c>
      <c r="C218" s="36">
        <v>118.71</v>
      </c>
      <c r="D218" s="36">
        <v>116.09</v>
      </c>
      <c r="E218" s="23"/>
      <c r="F218" s="23">
        <v>-0.0037127226909432487</v>
      </c>
      <c r="G218" s="23">
        <v>-0.006211235641257362</v>
      </c>
      <c r="H218" s="23"/>
      <c r="I218" s="23">
        <v>0.17116030665862694</v>
      </c>
      <c r="J218" s="23"/>
      <c r="K218" s="36">
        <v>175.55961</v>
      </c>
      <c r="L218" s="36"/>
      <c r="M218" s="23">
        <v>0.10996451803666485</v>
      </c>
      <c r="N218" s="23">
        <v>0.0339764240738029</v>
      </c>
      <c r="O218" s="23">
        <v>0.2963042775562978</v>
      </c>
      <c r="P218" s="23">
        <v>0.153563438798338</v>
      </c>
      <c r="Q218" s="23"/>
      <c r="R218" s="23">
        <v>0.09883848343751098</v>
      </c>
      <c r="S218" s="36">
        <v>2523.176230978439</v>
      </c>
      <c r="T218" s="36"/>
      <c r="U218" s="36">
        <v>274.62</v>
      </c>
      <c r="V218" s="36"/>
      <c r="W218" s="23">
        <v>0.2393</v>
      </c>
      <c r="X218" s="23">
        <v>0.0302</v>
      </c>
      <c r="Y218" s="23"/>
      <c r="Z218" s="23">
        <v>0.3012795372095303</v>
      </c>
      <c r="AA218" s="23">
        <v>0.05009893153937475</v>
      </c>
      <c r="AB218" s="23"/>
      <c r="AC218" s="23">
        <v>0.1969421186749181</v>
      </c>
      <c r="AD218" s="23">
        <v>0.1977915301541075</v>
      </c>
      <c r="AE218" s="23">
        <v>-0.0008494114791894047</v>
      </c>
      <c r="AF218" s="23"/>
      <c r="AG218" s="23">
        <v>0.4222788496541682</v>
      </c>
      <c r="AH218" s="23">
        <v>0.0875675675675676</v>
      </c>
      <c r="AJ218" s="23">
        <v>0.0767596644784829</v>
      </c>
      <c r="AK218" s="23">
        <v>0.4594</v>
      </c>
      <c r="AL218" s="23">
        <v>0.1559</v>
      </c>
      <c r="AM218" s="23">
        <v>0.0492</v>
      </c>
      <c r="AN218" s="23">
        <v>0.310493620368213</v>
      </c>
      <c r="AO218" s="23">
        <v>0.2306</v>
      </c>
      <c r="AP218" s="23">
        <v>0.1856</v>
      </c>
      <c r="AQ218" s="81">
        <v>0.0041</v>
      </c>
      <c r="AR218" s="23"/>
      <c r="AS218" s="23">
        <v>0.215593422573549</v>
      </c>
      <c r="AT218" s="23"/>
      <c r="AU218" s="23">
        <v>0.4456396465616596</v>
      </c>
      <c r="AV218" s="23">
        <v>0.107952362658471</v>
      </c>
      <c r="AW218" s="23"/>
      <c r="AX218" s="21">
        <v>46.8</v>
      </c>
      <c r="AZ218">
        <f t="shared" si="5"/>
        <v>-0.7210623455935672</v>
      </c>
    </row>
    <row r="219" spans="1:52" ht="12.75">
      <c r="A219" s="1">
        <v>1280</v>
      </c>
      <c r="B219" s="36" t="s">
        <v>53</v>
      </c>
      <c r="C219" s="36">
        <v>537.71</v>
      </c>
      <c r="D219" s="36">
        <v>525.6</v>
      </c>
      <c r="E219" s="23"/>
      <c r="F219" s="23">
        <v>-0.0038524774482852076</v>
      </c>
      <c r="G219" s="23">
        <v>-0.010464788047617524</v>
      </c>
      <c r="H219" s="23"/>
      <c r="I219" s="23">
        <v>0.15612866387514276</v>
      </c>
      <c r="J219" s="23"/>
      <c r="K219" s="36">
        <v>300.15007</v>
      </c>
      <c r="L219" s="36"/>
      <c r="M219" s="23">
        <v>0.03870502720701707</v>
      </c>
      <c r="N219" s="23">
        <v>0.013623120653816292</v>
      </c>
      <c r="O219" s="23">
        <v>0.275813468962559</v>
      </c>
      <c r="P219" s="23">
        <v>0.196258154957675</v>
      </c>
      <c r="Q219" s="23"/>
      <c r="R219" s="23">
        <v>0.12669415242763307</v>
      </c>
      <c r="S219" s="36">
        <v>3515.7798428303668</v>
      </c>
      <c r="T219" s="36"/>
      <c r="U219" s="36">
        <v>1170.11</v>
      </c>
      <c r="V219" s="36"/>
      <c r="W219" s="23">
        <v>0.0755</v>
      </c>
      <c r="X219" s="23">
        <v>0.0141</v>
      </c>
      <c r="Y219" s="23"/>
      <c r="Z219" s="23">
        <v>0.11369011050049233</v>
      </c>
      <c r="AA219" s="23">
        <v>0.016107058099674783</v>
      </c>
      <c r="AB219" s="23"/>
      <c r="AC219" s="23">
        <v>0.08099057937582783</v>
      </c>
      <c r="AD219" s="23">
        <v>0.135028946467638</v>
      </c>
      <c r="AE219" s="23">
        <v>-0.05403836709181016</v>
      </c>
      <c r="AF219" s="23"/>
      <c r="AG219" s="23">
        <v>0.7935796883603947</v>
      </c>
      <c r="AH219" s="23">
        <v>0.0701411205812491</v>
      </c>
      <c r="AJ219" s="23">
        <v>0.0666298234533369</v>
      </c>
      <c r="AK219" s="23">
        <v>0.1626</v>
      </c>
      <c r="AL219" s="23">
        <v>0.1188</v>
      </c>
      <c r="AM219" s="23">
        <v>0.078</v>
      </c>
      <c r="AN219" s="23">
        <v>0.261107706875672</v>
      </c>
      <c r="AO219" s="23">
        <v>0.1704</v>
      </c>
      <c r="AP219" s="23">
        <v>0.2321</v>
      </c>
      <c r="AQ219" s="81">
        <v>0.0086</v>
      </c>
      <c r="AR219" s="23"/>
      <c r="AS219" s="23">
        <v>0.302899097677291</v>
      </c>
      <c r="AT219" s="23"/>
      <c r="AU219" s="23">
        <v>0.6101502273176517</v>
      </c>
      <c r="AV219" s="23">
        <v>0.0984054819793108</v>
      </c>
      <c r="AW219" s="23"/>
      <c r="AX219" s="21">
        <v>24.5</v>
      </c>
      <c r="AZ219">
        <f t="shared" si="5"/>
        <v>-5.50029259782777</v>
      </c>
    </row>
    <row r="220" spans="1:52" ht="12.75">
      <c r="A220" s="1">
        <v>2880</v>
      </c>
      <c r="B220" s="36" t="s">
        <v>231</v>
      </c>
      <c r="C220" s="36">
        <v>37.43</v>
      </c>
      <c r="D220" s="36">
        <v>36.56</v>
      </c>
      <c r="E220" s="23"/>
      <c r="F220" s="23">
        <v>-0.003911957501819163</v>
      </c>
      <c r="G220" s="23">
        <v>-0.008027412628093256</v>
      </c>
      <c r="H220" s="23"/>
      <c r="I220" s="23">
        <v>0.22264770240700218</v>
      </c>
      <c r="J220" s="23"/>
      <c r="K220" s="36">
        <v>155.32162</v>
      </c>
      <c r="L220" s="36"/>
      <c r="M220" s="23">
        <v>0.09976070830342199</v>
      </c>
      <c r="N220" s="23">
        <v>0.014735196404143051</v>
      </c>
      <c r="O220" s="23">
        <v>0.21551724137931033</v>
      </c>
      <c r="P220" s="23">
        <v>0.400268096514745</v>
      </c>
      <c r="Q220" s="23"/>
      <c r="R220" s="23">
        <v>0.10263464979956</v>
      </c>
      <c r="S220" s="36">
        <v>2270.6929319834003</v>
      </c>
      <c r="T220" s="36"/>
      <c r="U220" s="36">
        <v>103.46</v>
      </c>
      <c r="V220" s="36"/>
      <c r="W220" s="23">
        <v>0.1346</v>
      </c>
      <c r="X220" s="23">
        <v>0.008</v>
      </c>
      <c r="Y220" s="23"/>
      <c r="Z220" s="23">
        <v>0.1479924841772152</v>
      </c>
      <c r="AA220" s="23">
        <v>0.029436602726505008</v>
      </c>
      <c r="AB220" s="23"/>
      <c r="AC220" s="23">
        <v>0.1686401148188016</v>
      </c>
      <c r="AD220" s="23">
        <v>0.1460351632579835</v>
      </c>
      <c r="AE220" s="23">
        <v>0.0226049515608181</v>
      </c>
      <c r="AF220" s="23"/>
      <c r="AG220" s="23">
        <v>0.7717976318622174</v>
      </c>
      <c r="AH220" s="23">
        <v>0.0331325301204819</v>
      </c>
      <c r="AJ220" s="23">
        <v>0.0889098696633353</v>
      </c>
      <c r="AK220" s="23">
        <v>0.175</v>
      </c>
      <c r="AL220" s="23">
        <v>0.157</v>
      </c>
      <c r="AM220" s="23">
        <v>0.0744</v>
      </c>
      <c r="AN220" s="23">
        <v>0.258585526633739</v>
      </c>
      <c r="AO220" s="23">
        <v>0.2594</v>
      </c>
      <c r="AP220" s="23">
        <v>0.1342</v>
      </c>
      <c r="AQ220" s="81">
        <v>0.0033</v>
      </c>
      <c r="AR220" s="23"/>
      <c r="AS220" s="23">
        <v>0.146562807229827</v>
      </c>
      <c r="AT220" s="23"/>
      <c r="AU220" s="23">
        <v>0.47340823970037454</v>
      </c>
      <c r="AV220" s="23">
        <v>0.17303370786516853</v>
      </c>
      <c r="AW220" s="23"/>
      <c r="AX220" s="21"/>
      <c r="AZ220">
        <f t="shared" si="5"/>
        <v>-0.29348220568308947</v>
      </c>
    </row>
    <row r="221" spans="1:52" ht="12.75">
      <c r="A221" s="1">
        <v>5082</v>
      </c>
      <c r="B221" s="36" t="s">
        <v>54</v>
      </c>
      <c r="C221" s="36">
        <v>917.57</v>
      </c>
      <c r="D221" s="36">
        <v>895.42</v>
      </c>
      <c r="E221" s="23"/>
      <c r="F221" s="23">
        <v>-0.004149674002567827</v>
      </c>
      <c r="G221" s="23">
        <v>-0.007762961336332919</v>
      </c>
      <c r="H221" s="23"/>
      <c r="I221" s="23">
        <v>0.21052337534638418</v>
      </c>
      <c r="J221" s="23"/>
      <c r="K221" s="36">
        <v>262.15337</v>
      </c>
      <c r="L221" s="36"/>
      <c r="M221" s="23">
        <v>0.10172342522814715</v>
      </c>
      <c r="N221" s="23">
        <v>0.026732126566476208</v>
      </c>
      <c r="O221" s="23">
        <v>0.32887292321508754</v>
      </c>
      <c r="P221" s="23">
        <v>0.176054985165105</v>
      </c>
      <c r="Q221" s="23"/>
      <c r="R221" s="23">
        <v>0.1293870433302259</v>
      </c>
      <c r="S221" s="36">
        <v>4320.73461160528</v>
      </c>
      <c r="T221" s="36"/>
      <c r="U221" s="36">
        <v>1689.57</v>
      </c>
      <c r="V221" s="36"/>
      <c r="W221" s="23">
        <v>0.1176</v>
      </c>
      <c r="X221" s="23">
        <v>0.0175</v>
      </c>
      <c r="Y221" s="23"/>
      <c r="Z221" s="23">
        <v>0.15629151667459076</v>
      </c>
      <c r="AA221" s="23">
        <v>0.0278957059311766</v>
      </c>
      <c r="AB221" s="23"/>
      <c r="AC221" s="23">
        <v>0.10848905095697849</v>
      </c>
      <c r="AD221" s="23">
        <v>0.10795057343132994</v>
      </c>
      <c r="AE221" s="23">
        <v>0.000538477525648548</v>
      </c>
      <c r="AF221" s="23"/>
      <c r="AG221" s="23">
        <v>0.6284316133542427</v>
      </c>
      <c r="AH221" s="23">
        <v>0.0603458556946929</v>
      </c>
      <c r="AJ221" s="23">
        <v>0.0655538716876643</v>
      </c>
      <c r="AK221" s="23">
        <v>0.2314</v>
      </c>
      <c r="AL221" s="23">
        <v>0.1036</v>
      </c>
      <c r="AM221" s="23">
        <v>0.061</v>
      </c>
      <c r="AN221" s="23">
        <v>0.281555920671034</v>
      </c>
      <c r="AO221" s="23">
        <v>0.1567</v>
      </c>
      <c r="AP221" s="23">
        <v>0.262</v>
      </c>
      <c r="AQ221" s="81">
        <v>0.0075</v>
      </c>
      <c r="AR221" s="23"/>
      <c r="AS221" s="23">
        <v>0.32197404086739</v>
      </c>
      <c r="AT221" s="23"/>
      <c r="AU221" s="23">
        <v>0.5878221159073611</v>
      </c>
      <c r="AV221" s="23">
        <v>0.16165053821898445</v>
      </c>
      <c r="AW221" s="23"/>
      <c r="AX221" s="21">
        <v>20.7</v>
      </c>
      <c r="AZ221">
        <f t="shared" si="5"/>
        <v>-6.951110839779222</v>
      </c>
    </row>
    <row r="222" spans="1:52" ht="12.75">
      <c r="A222" s="1">
        <v>3720</v>
      </c>
      <c r="B222" s="36" t="s">
        <v>152</v>
      </c>
      <c r="C222" s="36">
        <v>202.09</v>
      </c>
      <c r="D222" s="36">
        <v>197.02</v>
      </c>
      <c r="E222" s="23"/>
      <c r="F222" s="23">
        <v>-0.004225695898817383</v>
      </c>
      <c r="G222" s="23">
        <v>-0.00792168003669036</v>
      </c>
      <c r="H222" s="23"/>
      <c r="I222" s="23">
        <v>0.2328190031468886</v>
      </c>
      <c r="J222" s="23"/>
      <c r="K222" s="36">
        <v>191.47888</v>
      </c>
      <c r="L222" s="36"/>
      <c r="M222" s="23">
        <v>0.08981260647359446</v>
      </c>
      <c r="N222" s="23">
        <v>0.029533678756476688</v>
      </c>
      <c r="O222" s="23">
        <v>0.17734553775743708</v>
      </c>
      <c r="P222" s="23">
        <v>0.298386586523252</v>
      </c>
      <c r="Q222" s="23"/>
      <c r="R222" s="23">
        <v>0.11760174988736745</v>
      </c>
      <c r="S222" s="36">
        <v>3120.358680209131</v>
      </c>
      <c r="T222" s="36"/>
      <c r="U222" s="36">
        <v>452.85</v>
      </c>
      <c r="V222" s="36"/>
      <c r="W222" s="23">
        <v>0.1734</v>
      </c>
      <c r="X222" s="23">
        <v>0.0128</v>
      </c>
      <c r="Y222" s="23"/>
      <c r="Z222" s="23">
        <v>0.18708390956163767</v>
      </c>
      <c r="AA222" s="23">
        <v>0.05146563640874774</v>
      </c>
      <c r="AB222" s="23"/>
      <c r="AC222" s="23">
        <v>0.13775489186405768</v>
      </c>
      <c r="AD222" s="23">
        <v>0.13277033985581874</v>
      </c>
      <c r="AE222" s="23">
        <v>0.0049845520082389405</v>
      </c>
      <c r="AF222" s="23"/>
      <c r="AG222" s="23">
        <v>0.5994644696189495</v>
      </c>
      <c r="AH222" s="23">
        <v>0.0613073487616728</v>
      </c>
      <c r="AJ222" s="23">
        <v>0.0771973500029637</v>
      </c>
      <c r="AK222" s="23">
        <v>0.154</v>
      </c>
      <c r="AL222" s="23">
        <v>0.1164</v>
      </c>
      <c r="AM222" s="23">
        <v>0.0578</v>
      </c>
      <c r="AN222" s="23">
        <v>0.289552192663812</v>
      </c>
      <c r="AO222" s="23">
        <v>0.1469</v>
      </c>
      <c r="AP222" s="23">
        <v>0.2346</v>
      </c>
      <c r="AQ222" s="81">
        <v>0.0113</v>
      </c>
      <c r="AR222" s="23"/>
      <c r="AS222" s="23">
        <v>0.252445587787293</v>
      </c>
      <c r="AT222" s="23"/>
      <c r="AU222" s="23">
        <v>0.6153298769950188</v>
      </c>
      <c r="AV222" s="23">
        <v>0.22079902409271118</v>
      </c>
      <c r="AW222" s="23"/>
      <c r="AX222" s="21"/>
      <c r="AZ222">
        <f t="shared" si="5"/>
        <v>-1.5607294008287347</v>
      </c>
    </row>
    <row r="223" spans="1:52" ht="12.75">
      <c r="A223" s="1">
        <v>3120</v>
      </c>
      <c r="B223" s="36" t="s">
        <v>55</v>
      </c>
      <c r="C223" s="36">
        <v>655.22</v>
      </c>
      <c r="D223" s="36">
        <v>638.95</v>
      </c>
      <c r="E223" s="23"/>
      <c r="F223" s="23">
        <v>-0.004296364114796836</v>
      </c>
      <c r="G223" s="23">
        <v>-0.006901423642243332</v>
      </c>
      <c r="H223" s="23"/>
      <c r="I223" s="23">
        <v>0.2306150256064901</v>
      </c>
      <c r="J223" s="23"/>
      <c r="K223" s="36">
        <v>171.14464999999998</v>
      </c>
      <c r="L223" s="36"/>
      <c r="M223" s="23">
        <v>0.20597092185812027</v>
      </c>
      <c r="N223" s="23">
        <v>0.0516122047755558</v>
      </c>
      <c r="O223" s="23">
        <v>0.2159146208447301</v>
      </c>
      <c r="P223" s="23">
        <v>0.290814140332084</v>
      </c>
      <c r="Q223" s="23"/>
      <c r="R223" s="23">
        <v>0.10713289857900317</v>
      </c>
      <c r="S223" s="36">
        <v>3053.4566715198926</v>
      </c>
      <c r="T223" s="36"/>
      <c r="U223" s="36">
        <v>1251.51</v>
      </c>
      <c r="V223" s="36"/>
      <c r="W223" s="23">
        <v>0.1725</v>
      </c>
      <c r="X223" s="23">
        <v>0.0266</v>
      </c>
      <c r="Y223" s="23"/>
      <c r="Z223" s="23">
        <v>0.21638803131374387</v>
      </c>
      <c r="AA223" s="23">
        <v>0.04971687695307911</v>
      </c>
      <c r="AB223" s="23"/>
      <c r="AC223" s="23">
        <v>0.18090280253868643</v>
      </c>
      <c r="AD223" s="23">
        <v>0.13877201739998574</v>
      </c>
      <c r="AE223" s="23">
        <v>0.042130785138700694</v>
      </c>
      <c r="AF223" s="23"/>
      <c r="AG223" s="23">
        <v>0.4889538615132283</v>
      </c>
      <c r="AH223" s="23">
        <v>0.0535597648595689</v>
      </c>
      <c r="AJ223" s="23">
        <v>0.0849536373044185</v>
      </c>
      <c r="AK223" s="23">
        <v>0.2641</v>
      </c>
      <c r="AL223" s="23">
        <v>0.1041</v>
      </c>
      <c r="AM223" s="23">
        <v>0.0562</v>
      </c>
      <c r="AN223" s="23">
        <v>0.297862020968287</v>
      </c>
      <c r="AO223" s="23">
        <v>0.2144</v>
      </c>
      <c r="AP223" s="23">
        <v>0.2288</v>
      </c>
      <c r="AQ223" s="81">
        <v>0.0072</v>
      </c>
      <c r="AR223" s="23"/>
      <c r="AS223" s="23">
        <v>0.249418851231284</v>
      </c>
      <c r="AT223" s="23"/>
      <c r="AU223" s="23">
        <v>0.5761162367836218</v>
      </c>
      <c r="AV223" s="23">
        <v>0.17647653040608796</v>
      </c>
      <c r="AW223" s="23"/>
      <c r="AX223" s="21">
        <v>37.7</v>
      </c>
      <c r="AZ223">
        <f t="shared" si="5"/>
        <v>-4.409664636211377</v>
      </c>
    </row>
    <row r="224" spans="1:52" ht="12.75">
      <c r="A224" s="1">
        <v>8680</v>
      </c>
      <c r="B224" s="36" t="s">
        <v>153</v>
      </c>
      <c r="C224" s="36">
        <v>129.78</v>
      </c>
      <c r="D224" s="36">
        <v>126.52</v>
      </c>
      <c r="E224" s="23"/>
      <c r="F224" s="23">
        <v>-0.00429667332299688</v>
      </c>
      <c r="G224" s="23">
        <v>-0.011056236307152134</v>
      </c>
      <c r="H224" s="23"/>
      <c r="I224" s="23">
        <v>0.14430299675812447</v>
      </c>
      <c r="J224" s="23"/>
      <c r="K224" s="36">
        <v>217.68274</v>
      </c>
      <c r="L224" s="36"/>
      <c r="M224" s="23">
        <v>0.02104505868989026</v>
      </c>
      <c r="N224" s="23">
        <v>0.00794027933857762</v>
      </c>
      <c r="O224" s="23">
        <v>0.06712494945410433</v>
      </c>
      <c r="P224" s="23">
        <v>0.475824175824176</v>
      </c>
      <c r="Q224" s="23"/>
      <c r="R224" s="23">
        <v>0.13144601400140632</v>
      </c>
      <c r="S224" s="36">
        <v>3159.632427119814</v>
      </c>
      <c r="T224" s="36"/>
      <c r="U224" s="36">
        <v>299.9</v>
      </c>
      <c r="V224" s="36"/>
      <c r="W224" s="23">
        <v>0.1047</v>
      </c>
      <c r="X224" s="23">
        <v>0.0185</v>
      </c>
      <c r="Y224" s="23"/>
      <c r="Z224" s="23">
        <v>0.1448760928153553</v>
      </c>
      <c r="AA224" s="23">
        <v>0.028759558198810535</v>
      </c>
      <c r="AB224" s="23"/>
      <c r="AC224" s="23">
        <v>0.07580958065960304</v>
      </c>
      <c r="AD224" s="23">
        <v>0.1410983435308163</v>
      </c>
      <c r="AE224" s="23">
        <v>-0.06528876287121325</v>
      </c>
      <c r="AF224" s="23"/>
      <c r="AG224" s="23">
        <v>0.7998059991046113</v>
      </c>
      <c r="AH224" s="23">
        <v>0.0500505561172902</v>
      </c>
      <c r="AJ224" s="23">
        <v>0.0747633806445746</v>
      </c>
      <c r="AK224" s="23">
        <v>0.0865</v>
      </c>
      <c r="AL224" s="23">
        <v>0.1293</v>
      </c>
      <c r="AM224" s="23">
        <v>0.0875</v>
      </c>
      <c r="AN224" s="23">
        <v>0.258482940752794</v>
      </c>
      <c r="AO224" s="23">
        <v>0.2088</v>
      </c>
      <c r="AP224" s="23">
        <v>0.1774</v>
      </c>
      <c r="AQ224" s="81">
        <v>0.0043</v>
      </c>
      <c r="AR224" s="23"/>
      <c r="AS224" s="23">
        <v>0.182779741507245</v>
      </c>
      <c r="AT224" s="23"/>
      <c r="AU224" s="23">
        <v>0.5770529362112625</v>
      </c>
      <c r="AV224" s="23">
        <v>0.1262510551067165</v>
      </c>
      <c r="AW224" s="23"/>
      <c r="AX224" s="21"/>
      <c r="AZ224">
        <f t="shared" si="5"/>
        <v>-1.398835017580888</v>
      </c>
    </row>
    <row r="225" spans="1:52" ht="12.75">
      <c r="A225" s="1">
        <v>7610</v>
      </c>
      <c r="B225" s="36" t="s">
        <v>232</v>
      </c>
      <c r="C225" s="36">
        <v>49.4</v>
      </c>
      <c r="D225" s="36">
        <v>48.14</v>
      </c>
      <c r="E225" s="23"/>
      <c r="F225" s="23">
        <v>-0.004296907070600597</v>
      </c>
      <c r="G225" s="23">
        <v>-0.009123613111935769</v>
      </c>
      <c r="H225" s="23"/>
      <c r="I225" s="23">
        <v>0.23140839218944745</v>
      </c>
      <c r="J225" s="23"/>
      <c r="K225" s="36">
        <v>221.52397</v>
      </c>
      <c r="L225" s="36"/>
      <c r="M225" s="23">
        <v>0.024009036763195768</v>
      </c>
      <c r="N225" s="23">
        <v>0.017766998273452274</v>
      </c>
      <c r="O225" s="23">
        <v>0.07311429893567793</v>
      </c>
      <c r="P225" s="23">
        <v>0.482959268495428</v>
      </c>
      <c r="Q225" s="23"/>
      <c r="R225" s="23">
        <v>0.1013096018035805</v>
      </c>
      <c r="S225" s="36">
        <v>2385.7158962194776</v>
      </c>
      <c r="T225" s="36"/>
      <c r="U225" s="36">
        <v>120.29</v>
      </c>
      <c r="V225" s="36"/>
      <c r="W225" s="23">
        <v>0.1322</v>
      </c>
      <c r="X225" s="23">
        <v>0.0036</v>
      </c>
      <c r="Y225" s="23"/>
      <c r="Z225" s="23">
        <v>0.15384276008117886</v>
      </c>
      <c r="AA225" s="23">
        <v>0.021227364185110665</v>
      </c>
      <c r="AB225" s="23"/>
      <c r="AC225" s="23">
        <v>0.12829845313921748</v>
      </c>
      <c r="AD225" s="23">
        <v>0.07788898999090083</v>
      </c>
      <c r="AE225" s="23">
        <v>0.05040946314831665</v>
      </c>
      <c r="AF225" s="23"/>
      <c r="AG225" s="23">
        <v>0.8260236578707917</v>
      </c>
      <c r="AH225" s="23">
        <v>0.0136612021857923</v>
      </c>
      <c r="AJ225" s="23">
        <v>0.0794561006482298</v>
      </c>
      <c r="AK225" s="23">
        <v>0.0679</v>
      </c>
      <c r="AL225" s="23">
        <v>0.1148</v>
      </c>
      <c r="AM225" s="23">
        <v>0.0903</v>
      </c>
      <c r="AN225" s="23">
        <v>0.242391494101901</v>
      </c>
      <c r="AO225" s="23">
        <v>0.1705</v>
      </c>
      <c r="AP225" s="23">
        <v>0.1729</v>
      </c>
      <c r="AQ225" s="81">
        <v>0.0063</v>
      </c>
      <c r="AR225" s="23"/>
      <c r="AS225" s="23">
        <v>0.218693218983938</v>
      </c>
      <c r="AT225" s="23"/>
      <c r="AU225" s="23">
        <v>0.5772801747678864</v>
      </c>
      <c r="AV225" s="23">
        <v>0.12725286728563626</v>
      </c>
      <c r="AW225" s="23"/>
      <c r="AX225" s="21"/>
      <c r="AZ225">
        <f t="shared" si="5"/>
        <v>-0.43921073520858794</v>
      </c>
    </row>
    <row r="226" spans="1:52" ht="12.75">
      <c r="A226" s="1">
        <v>2360</v>
      </c>
      <c r="B226" s="36" t="s">
        <v>154</v>
      </c>
      <c r="C226" s="36">
        <v>131.76</v>
      </c>
      <c r="D226" s="36">
        <v>128.11</v>
      </c>
      <c r="E226" s="23"/>
      <c r="F226" s="23">
        <v>-0.004735946832853166</v>
      </c>
      <c r="G226" s="23">
        <v>-0.007427709752810596</v>
      </c>
      <c r="H226" s="23"/>
      <c r="I226" s="23">
        <v>0.2614399500234265</v>
      </c>
      <c r="J226" s="23"/>
      <c r="K226" s="36">
        <v>230.43992</v>
      </c>
      <c r="L226" s="36"/>
      <c r="M226" s="23">
        <v>0.05278570770789215</v>
      </c>
      <c r="N226" s="23">
        <v>0.016627086803955624</v>
      </c>
      <c r="O226" s="23">
        <v>0.13493924536346194</v>
      </c>
      <c r="P226" s="23">
        <v>0.278479175736468</v>
      </c>
      <c r="Q226" s="23"/>
      <c r="R226" s="23">
        <v>0.1063244978928321</v>
      </c>
      <c r="S226" s="36">
        <v>2605.196688633069</v>
      </c>
      <c r="T226" s="36"/>
      <c r="U226" s="36">
        <v>280.84</v>
      </c>
      <c r="V226" s="36"/>
      <c r="W226" s="23">
        <v>0.1141</v>
      </c>
      <c r="X226" s="23">
        <v>0.0122</v>
      </c>
      <c r="Y226" s="23"/>
      <c r="Z226" s="23">
        <v>0.12348041627936647</v>
      </c>
      <c r="AA226" s="23">
        <v>0.021144920061887573</v>
      </c>
      <c r="AB226" s="23"/>
      <c r="AC226" s="23">
        <v>0.12317277737838485</v>
      </c>
      <c r="AD226" s="23">
        <v>0.11374710440131001</v>
      </c>
      <c r="AE226" s="23">
        <v>0.009425672977074834</v>
      </c>
      <c r="AF226" s="23"/>
      <c r="AG226" s="23">
        <v>0.713315760044732</v>
      </c>
      <c r="AH226" s="23">
        <v>0.0407433881343817</v>
      </c>
      <c r="AJ226" s="23">
        <v>0.0674811521360912</v>
      </c>
      <c r="AK226" s="23">
        <v>0.0962</v>
      </c>
      <c r="AL226" s="23">
        <v>0.1199</v>
      </c>
      <c r="AM226" s="23">
        <v>0.0718</v>
      </c>
      <c r="AN226" s="23">
        <v>0.269876763885872</v>
      </c>
      <c r="AO226" s="23">
        <v>0.1535</v>
      </c>
      <c r="AP226" s="23">
        <v>0.2087</v>
      </c>
      <c r="AQ226" s="81">
        <v>0.0072</v>
      </c>
      <c r="AR226" s="23"/>
      <c r="AS226" s="23">
        <v>0.259245216985534</v>
      </c>
      <c r="AT226" s="23"/>
      <c r="AU226" s="23">
        <v>0.5796651221566975</v>
      </c>
      <c r="AV226" s="23">
        <v>0.15001053074978937</v>
      </c>
      <c r="AW226" s="23"/>
      <c r="AX226" s="21"/>
      <c r="AZ226">
        <f t="shared" si="5"/>
        <v>-0.9515638964325656</v>
      </c>
    </row>
    <row r="227" spans="1:52" ht="12.75">
      <c r="A227" s="1">
        <v>2980</v>
      </c>
      <c r="B227" s="36" t="s">
        <v>233</v>
      </c>
      <c r="C227" s="36">
        <v>45.67</v>
      </c>
      <c r="D227" s="36">
        <v>44.35</v>
      </c>
      <c r="E227" s="23"/>
      <c r="F227" s="23">
        <v>-0.005025868178568649</v>
      </c>
      <c r="G227" s="23">
        <v>-0.011216080074505586</v>
      </c>
      <c r="H227" s="23"/>
      <c r="I227" s="23">
        <v>0.15707515233581584</v>
      </c>
      <c r="J227" s="23"/>
      <c r="K227" s="36">
        <v>157.53448</v>
      </c>
      <c r="L227" s="36"/>
      <c r="M227" s="23">
        <v>0.19840425531914918</v>
      </c>
      <c r="N227" s="23">
        <v>0.025318157375873812</v>
      </c>
      <c r="O227" s="23">
        <v>0.015221238938053097</v>
      </c>
      <c r="P227" s="23">
        <v>0.262796139221995</v>
      </c>
      <c r="Q227" s="23"/>
      <c r="R227" s="23">
        <v>0.10455230600596646</v>
      </c>
      <c r="S227" s="36">
        <v>2359.5652966980697</v>
      </c>
      <c r="T227" s="36"/>
      <c r="U227" s="36">
        <v>113.33</v>
      </c>
      <c r="V227" s="36"/>
      <c r="W227" s="23">
        <v>0.2111</v>
      </c>
      <c r="X227" s="23">
        <v>0.0296</v>
      </c>
      <c r="Y227" s="23"/>
      <c r="Z227" s="23">
        <v>0.2702890836131357</v>
      </c>
      <c r="AA227" s="23">
        <v>0.04267088107467404</v>
      </c>
      <c r="AB227" s="23"/>
      <c r="AC227" s="23">
        <v>0.24404899468453894</v>
      </c>
      <c r="AD227" s="23">
        <v>0.2521377397735151</v>
      </c>
      <c r="AE227" s="23">
        <v>-0.008088745088976168</v>
      </c>
      <c r="AF227" s="23"/>
      <c r="AG227" s="23">
        <v>0.5532701640859718</v>
      </c>
      <c r="AH227" s="23">
        <v>0.0626450116009281</v>
      </c>
      <c r="AJ227" s="23">
        <v>0.0791260076368265</v>
      </c>
      <c r="AK227" s="23">
        <v>0.3923</v>
      </c>
      <c r="AL227" s="23">
        <v>0.1384</v>
      </c>
      <c r="AM227" s="23">
        <v>0.0476</v>
      </c>
      <c r="AN227" s="23">
        <v>0.295255406824379</v>
      </c>
      <c r="AO227" s="23">
        <v>0.2281</v>
      </c>
      <c r="AP227" s="23">
        <v>0.1499</v>
      </c>
      <c r="AQ227" s="81">
        <v>0.0075</v>
      </c>
      <c r="AR227" s="23"/>
      <c r="AS227" s="23">
        <v>0.193546275690535</v>
      </c>
      <c r="AT227" s="23"/>
      <c r="AU227" s="23">
        <v>0.47390531588301826</v>
      </c>
      <c r="AV227" s="23">
        <v>0.12296009048311521</v>
      </c>
      <c r="AW227" s="23"/>
      <c r="AX227" s="21"/>
      <c r="AZ227">
        <f t="shared" si="5"/>
        <v>-0.49743315130432275</v>
      </c>
    </row>
    <row r="228" spans="1:52" ht="12.75">
      <c r="A228" s="1">
        <v>120</v>
      </c>
      <c r="B228" s="36" t="s">
        <v>234</v>
      </c>
      <c r="C228" s="36">
        <v>58.22</v>
      </c>
      <c r="D228" s="36">
        <v>56.48</v>
      </c>
      <c r="E228" s="23"/>
      <c r="F228" s="23">
        <v>-0.0052499191790458255</v>
      </c>
      <c r="G228" s="23">
        <v>-0.010789743861979506</v>
      </c>
      <c r="H228" s="23"/>
      <c r="I228" s="23">
        <v>0.14500975004431838</v>
      </c>
      <c r="J228" s="23"/>
      <c r="K228" s="36">
        <v>169.6747</v>
      </c>
      <c r="L228" s="36"/>
      <c r="M228" s="23">
        <v>0.1295502213936146</v>
      </c>
      <c r="N228" s="23">
        <v>0.041943409013893596</v>
      </c>
      <c r="O228" s="23">
        <v>0.15229246616845082</v>
      </c>
      <c r="P228" s="23">
        <v>0.268049656974845</v>
      </c>
      <c r="Q228" s="23"/>
      <c r="R228" s="23">
        <v>0.12477499480487853</v>
      </c>
      <c r="S228" s="36">
        <v>2845.3594147690214</v>
      </c>
      <c r="T228" s="36"/>
      <c r="U228" s="36">
        <v>120.82</v>
      </c>
      <c r="V228" s="36"/>
      <c r="W228" s="23">
        <v>0.1775</v>
      </c>
      <c r="X228" s="23">
        <v>0.0168</v>
      </c>
      <c r="Y228" s="23"/>
      <c r="Z228" s="23">
        <v>0.18198083575205756</v>
      </c>
      <c r="AA228" s="23">
        <v>0.03364125189576727</v>
      </c>
      <c r="AB228" s="23"/>
      <c r="AC228" s="23">
        <v>0.1448695652173913</v>
      </c>
      <c r="AD228" s="23">
        <v>0.11513043478260869</v>
      </c>
      <c r="AE228" s="23">
        <v>0.029739130434782615</v>
      </c>
      <c r="AF228" s="23"/>
      <c r="AG228" s="23">
        <v>0.6262608695652174</v>
      </c>
      <c r="AH228" s="23">
        <v>0.0256880733944954</v>
      </c>
      <c r="AJ228" s="23">
        <v>0.081407828922055</v>
      </c>
      <c r="AK228" s="23">
        <v>0.5302</v>
      </c>
      <c r="AL228" s="23">
        <v>0.2138</v>
      </c>
      <c r="AM228" s="23">
        <v>0.0456</v>
      </c>
      <c r="AN228" s="23">
        <v>0.291047987949215</v>
      </c>
      <c r="AO228" s="23">
        <v>0.2477</v>
      </c>
      <c r="AP228" s="23">
        <v>0.1765</v>
      </c>
      <c r="AQ228" s="81">
        <v>0.0057</v>
      </c>
      <c r="AR228" s="23"/>
      <c r="AS228" s="23">
        <v>0.195222611305653</v>
      </c>
      <c r="AT228" s="23"/>
      <c r="AU228" s="23">
        <v>0.5105835574786575</v>
      </c>
      <c r="AV228" s="23">
        <v>0.1077067009706467</v>
      </c>
      <c r="AW228" s="23"/>
      <c r="AX228" s="21"/>
      <c r="AZ228">
        <f t="shared" si="5"/>
        <v>-0.6094047333246024</v>
      </c>
    </row>
    <row r="229" spans="1:52" ht="12.75">
      <c r="A229" s="1">
        <v>6840</v>
      </c>
      <c r="B229" s="36" t="s">
        <v>56</v>
      </c>
      <c r="C229" s="36">
        <v>532.47</v>
      </c>
      <c r="D229" s="36">
        <v>513.69</v>
      </c>
      <c r="E229" s="23"/>
      <c r="F229" s="23">
        <v>-0.005956884989249733</v>
      </c>
      <c r="G229" s="23">
        <v>-0.011029882427961546</v>
      </c>
      <c r="H229" s="23"/>
      <c r="I229" s="23">
        <v>0.20369072646577902</v>
      </c>
      <c r="J229" s="23"/>
      <c r="K229" s="36">
        <v>300.919</v>
      </c>
      <c r="L229" s="36"/>
      <c r="M229" s="23">
        <v>0.07038986909504841</v>
      </c>
      <c r="N229" s="23">
        <v>0.018214197649250665</v>
      </c>
      <c r="O229" s="23">
        <v>0.23189931809065384</v>
      </c>
      <c r="P229" s="23">
        <v>0.19519150400708</v>
      </c>
      <c r="Q229" s="23"/>
      <c r="R229" s="23">
        <v>0.12892808336860045</v>
      </c>
      <c r="S229" s="36">
        <v>3843.395603924558</v>
      </c>
      <c r="T229" s="36"/>
      <c r="U229" s="36">
        <v>1098.2</v>
      </c>
      <c r="V229" s="36"/>
      <c r="W229" s="23">
        <v>0.104</v>
      </c>
      <c r="X229" s="23">
        <v>0.017</v>
      </c>
      <c r="Y229" s="23"/>
      <c r="Z229" s="23">
        <v>0.14573214945343604</v>
      </c>
      <c r="AA229" s="23">
        <v>0.0351313256846668</v>
      </c>
      <c r="AB229" s="23"/>
      <c r="AC229" s="23">
        <v>0.09837212352623985</v>
      </c>
      <c r="AD229" s="23">
        <v>0.13396097177084396</v>
      </c>
      <c r="AE229" s="23">
        <v>-0.03558884824460411</v>
      </c>
      <c r="AF229" s="23"/>
      <c r="AG229" s="23">
        <v>0.6884737018523106</v>
      </c>
      <c r="AH229" s="23">
        <v>0.0814934259488961</v>
      </c>
      <c r="AJ229" s="23">
        <v>0.0756665970812062</v>
      </c>
      <c r="AK229" s="23">
        <v>0.1595</v>
      </c>
      <c r="AL229" s="23">
        <v>0.1033</v>
      </c>
      <c r="AM229" s="23">
        <v>0.0649</v>
      </c>
      <c r="AN229" s="23">
        <v>0.274167479359425</v>
      </c>
      <c r="AO229" s="23">
        <v>0.1565</v>
      </c>
      <c r="AP229" s="23">
        <v>0.271</v>
      </c>
      <c r="AQ229" s="81">
        <v>0.0107</v>
      </c>
      <c r="AR229" s="23"/>
      <c r="AS229" s="23">
        <v>0.331960729397694</v>
      </c>
      <c r="AT229" s="23"/>
      <c r="AU229" s="23">
        <v>0.6335106879492206</v>
      </c>
      <c r="AV229" s="23">
        <v>0.12026509847848409</v>
      </c>
      <c r="AW229" s="23"/>
      <c r="AX229" s="21">
        <v>23.9</v>
      </c>
      <c r="AZ229">
        <f t="shared" si="5"/>
        <v>-5.665940304419567</v>
      </c>
    </row>
    <row r="230" spans="1:52" ht="12.75">
      <c r="A230" s="1">
        <v>3000</v>
      </c>
      <c r="B230" s="36" t="s">
        <v>57</v>
      </c>
      <c r="C230" s="36">
        <v>571.79</v>
      </c>
      <c r="D230" s="36">
        <v>550.83</v>
      </c>
      <c r="E230" s="23"/>
      <c r="F230" s="23">
        <v>-0.006310200897506224</v>
      </c>
      <c r="G230" s="23">
        <v>-0.006752409610570886</v>
      </c>
      <c r="H230" s="23"/>
      <c r="I230" s="23">
        <v>0.2887116698154338</v>
      </c>
      <c r="J230" s="23"/>
      <c r="K230" s="36">
        <v>193.75811</v>
      </c>
      <c r="L230" s="36"/>
      <c r="M230" s="23">
        <v>0.181793782151644</v>
      </c>
      <c r="N230" s="23">
        <v>0.0430765444253015</v>
      </c>
      <c r="O230" s="23">
        <v>0.17227745400525654</v>
      </c>
      <c r="P230" s="23">
        <v>0.242474064468322</v>
      </c>
      <c r="Q230" s="23"/>
      <c r="R230" s="23">
        <v>0.11922727418333444</v>
      </c>
      <c r="S230" s="36">
        <v>3381.147084646007</v>
      </c>
      <c r="T230" s="36"/>
      <c r="U230" s="36">
        <v>1088.51</v>
      </c>
      <c r="V230" s="36"/>
      <c r="W230" s="23">
        <v>0.1362</v>
      </c>
      <c r="X230" s="23">
        <v>0.0179</v>
      </c>
      <c r="Y230" s="23"/>
      <c r="Z230" s="23">
        <v>0.17077302125038496</v>
      </c>
      <c r="AA230" s="23">
        <v>0.04522537999029017</v>
      </c>
      <c r="AB230" s="23"/>
      <c r="AC230" s="23">
        <v>0.13434349020258438</v>
      </c>
      <c r="AD230" s="23">
        <v>0.09144869029843868</v>
      </c>
      <c r="AE230" s="23">
        <v>0.0428947999041457</v>
      </c>
      <c r="AF230" s="23"/>
      <c r="AG230" s="23">
        <v>0.6821876900956699</v>
      </c>
      <c r="AH230" s="23">
        <v>0.0572012257405516</v>
      </c>
      <c r="AJ230" s="23">
        <v>0.0772670330035808</v>
      </c>
      <c r="AK230" s="23">
        <v>0.1547</v>
      </c>
      <c r="AL230" s="23">
        <v>0.0838</v>
      </c>
      <c r="AM230" s="23">
        <v>0.0524</v>
      </c>
      <c r="AN230" s="23">
        <v>0.295201531629359</v>
      </c>
      <c r="AO230" s="23">
        <v>0.1544</v>
      </c>
      <c r="AP230" s="23">
        <v>0.2291</v>
      </c>
      <c r="AQ230" s="81">
        <v>0.0053</v>
      </c>
      <c r="AR230" s="23"/>
      <c r="AS230" s="23">
        <v>0.279817080706958</v>
      </c>
      <c r="AT230" s="23"/>
      <c r="AU230" s="23">
        <v>0.5839139132234256</v>
      </c>
      <c r="AV230" s="23">
        <v>0.17096640684279507</v>
      </c>
      <c r="AW230" s="23"/>
      <c r="AX230" s="21">
        <v>22.4</v>
      </c>
      <c r="AZ230">
        <f t="shared" si="5"/>
        <v>-3.7194297857907617</v>
      </c>
    </row>
    <row r="231" spans="1:52" ht="12.75">
      <c r="A231" s="1">
        <v>2760</v>
      </c>
      <c r="B231" s="36" t="s">
        <v>155</v>
      </c>
      <c r="C231" s="36">
        <v>265.3</v>
      </c>
      <c r="D231" s="36">
        <v>255.51</v>
      </c>
      <c r="E231" s="23"/>
      <c r="F231" s="23">
        <v>-0.0063831964389483575</v>
      </c>
      <c r="G231" s="23">
        <v>-0.007461951310357651</v>
      </c>
      <c r="H231" s="23"/>
      <c r="I231" s="23">
        <v>0.27238542890716805</v>
      </c>
      <c r="J231" s="23"/>
      <c r="K231" s="36">
        <v>216.5103</v>
      </c>
      <c r="L231" s="36"/>
      <c r="M231" s="23">
        <v>0.13404267018585725</v>
      </c>
      <c r="N231" s="23">
        <v>0.04000208942749686</v>
      </c>
      <c r="O231" s="23">
        <v>0.15434839383651083</v>
      </c>
      <c r="P231" s="23">
        <v>0.191899031405929</v>
      </c>
      <c r="Q231" s="23"/>
      <c r="R231" s="23">
        <v>0.11182555469224555</v>
      </c>
      <c r="S231" s="36">
        <v>3094.569831139526</v>
      </c>
      <c r="T231" s="36"/>
      <c r="U231" s="36">
        <v>502.14</v>
      </c>
      <c r="V231" s="36"/>
      <c r="W231" s="23">
        <v>0.1267</v>
      </c>
      <c r="X231" s="23">
        <v>0.0119</v>
      </c>
      <c r="Y231" s="23"/>
      <c r="Z231" s="23">
        <v>0.15926128535537726</v>
      </c>
      <c r="AA231" s="23">
        <v>0.03506875861811948</v>
      </c>
      <c r="AB231" s="23"/>
      <c r="AC231" s="23">
        <v>0.14546030023512388</v>
      </c>
      <c r="AD231" s="23">
        <v>0.15617652378368602</v>
      </c>
      <c r="AE231" s="23">
        <v>-0.010716223548562137</v>
      </c>
      <c r="AF231" s="23"/>
      <c r="AG231" s="23">
        <v>0.5455326460481099</v>
      </c>
      <c r="AH231" s="23">
        <v>0.0494893951296151</v>
      </c>
      <c r="AJ231" s="23">
        <v>0.0757907418051826</v>
      </c>
      <c r="AK231" s="23">
        <v>0.1228</v>
      </c>
      <c r="AL231" s="23">
        <v>0.0816</v>
      </c>
      <c r="AM231" s="23">
        <v>0.0586</v>
      </c>
      <c r="AN231" s="23">
        <v>0.278379976938748</v>
      </c>
      <c r="AO231" s="23">
        <v>0.1469</v>
      </c>
      <c r="AP231" s="23">
        <v>0.1938</v>
      </c>
      <c r="AQ231" s="81">
        <v>0.0043</v>
      </c>
      <c r="AR231" s="23"/>
      <c r="AS231" s="23">
        <v>0.226310947562098</v>
      </c>
      <c r="AT231" s="23"/>
      <c r="AU231" s="23">
        <v>0.5436664924983206</v>
      </c>
      <c r="AV231" s="23">
        <v>0.16406658207061284</v>
      </c>
      <c r="AW231" s="23"/>
      <c r="AX231" s="21">
        <v>23.6</v>
      </c>
      <c r="AZ231">
        <f t="shared" si="5"/>
        <v>-1.9066031793094833</v>
      </c>
    </row>
    <row r="232" spans="1:52" ht="12.75">
      <c r="A232" s="1">
        <v>2030</v>
      </c>
      <c r="B232" s="36" t="s">
        <v>235</v>
      </c>
      <c r="C232" s="36">
        <v>56.77</v>
      </c>
      <c r="D232" s="36">
        <v>54.65</v>
      </c>
      <c r="E232" s="23"/>
      <c r="F232" s="23">
        <v>-0.006413992160793969</v>
      </c>
      <c r="G232" s="23">
        <v>-0.006732690415214071</v>
      </c>
      <c r="H232" s="23"/>
      <c r="I232" s="23">
        <v>0.30190406444525814</v>
      </c>
      <c r="J232" s="23"/>
      <c r="K232" s="36">
        <v>156.94066</v>
      </c>
      <c r="L232" s="36"/>
      <c r="M232" s="23">
        <v>0.18557856735702072</v>
      </c>
      <c r="N232" s="23">
        <v>0.021075498575498574</v>
      </c>
      <c r="O232" s="23">
        <v>0.20479891855356538</v>
      </c>
      <c r="P232" s="23">
        <v>0.413717668253764</v>
      </c>
      <c r="Q232" s="23"/>
      <c r="R232" s="23">
        <v>0.09456915227700242</v>
      </c>
      <c r="S232" s="36">
        <v>2340.7086866276304</v>
      </c>
      <c r="T232" s="36"/>
      <c r="U232" s="36">
        <v>145.87</v>
      </c>
      <c r="V232" s="36"/>
      <c r="W232" s="23">
        <v>0.1348</v>
      </c>
      <c r="X232" s="23">
        <v>0.0093</v>
      </c>
      <c r="Y232" s="23"/>
      <c r="Z232" s="23">
        <v>0.1568045526863297</v>
      </c>
      <c r="AA232" s="23">
        <v>0.03676851372345935</v>
      </c>
      <c r="AB232" s="23"/>
      <c r="AC232" s="23">
        <v>0.11682157827592492</v>
      </c>
      <c r="AD232" s="23">
        <v>0.18862766539092402</v>
      </c>
      <c r="AE232" s="23">
        <v>-0.0718060871149991</v>
      </c>
      <c r="AF232" s="23"/>
      <c r="AG232" s="23">
        <v>0.5607800255148533</v>
      </c>
      <c r="AH232" s="23">
        <v>0.0213815789473684</v>
      </c>
      <c r="AJ232" s="23">
        <v>0.089618890316266</v>
      </c>
      <c r="AK232" s="23">
        <v>0.1783</v>
      </c>
      <c r="AL232" s="23">
        <v>0.13</v>
      </c>
      <c r="AM232" s="23">
        <v>0.0519</v>
      </c>
      <c r="AN232" s="23">
        <v>0.279569745041716</v>
      </c>
      <c r="AO232" s="23">
        <v>0.2621</v>
      </c>
      <c r="AP232" s="23">
        <v>0.1581</v>
      </c>
      <c r="AQ232" s="81">
        <v>0.0036</v>
      </c>
      <c r="AR232" s="23"/>
      <c r="AS232" s="23">
        <v>0.179151282180972</v>
      </c>
      <c r="AT232" s="23"/>
      <c r="AU232" s="23">
        <v>0.46796553016110903</v>
      </c>
      <c r="AV232" s="23">
        <v>0.18846009741476208</v>
      </c>
      <c r="AW232" s="23"/>
      <c r="AX232" s="21"/>
      <c r="AZ232">
        <f t="shared" si="5"/>
        <v>-0.36794153119144896</v>
      </c>
    </row>
    <row r="233" spans="1:52" ht="12.75">
      <c r="A233" s="1">
        <v>4040</v>
      </c>
      <c r="B233" s="36" t="s">
        <v>156</v>
      </c>
      <c r="C233" s="36">
        <v>217.48</v>
      </c>
      <c r="D233" s="36">
        <v>208.84</v>
      </c>
      <c r="E233" s="23"/>
      <c r="F233" s="23">
        <v>-0.006773278926714088</v>
      </c>
      <c r="G233" s="23">
        <v>-0.013203924288325952</v>
      </c>
      <c r="H233" s="23"/>
      <c r="I233" s="23">
        <v>0.13324392930695916</v>
      </c>
      <c r="J233" s="23"/>
      <c r="K233" s="36">
        <v>198.04206</v>
      </c>
      <c r="L233" s="36"/>
      <c r="M233" s="23">
        <v>0.10170888377166398</v>
      </c>
      <c r="N233" s="23">
        <v>0.02744023455119531</v>
      </c>
      <c r="O233" s="23">
        <v>0.1999671241883784</v>
      </c>
      <c r="P233" s="23">
        <v>0.290222532371869</v>
      </c>
      <c r="Q233" s="23"/>
      <c r="R233" s="23">
        <v>0.12209204978012313</v>
      </c>
      <c r="S233" s="36">
        <v>3370.643289898676</v>
      </c>
      <c r="T233" s="36"/>
      <c r="U233" s="36">
        <v>447.73</v>
      </c>
      <c r="V233" s="36"/>
      <c r="W233" s="23">
        <v>0.1977</v>
      </c>
      <c r="X233" s="23">
        <v>0.0216</v>
      </c>
      <c r="Y233" s="23"/>
      <c r="Z233" s="23">
        <v>0.20959823342766487</v>
      </c>
      <c r="AA233" s="23">
        <v>0.038956536811543964</v>
      </c>
      <c r="AB233" s="23"/>
      <c r="AC233" s="23">
        <v>0.1637110806708378</v>
      </c>
      <c r="AD233" s="23">
        <v>0.17851986227833105</v>
      </c>
      <c r="AE233" s="23">
        <v>-0.014808781607493243</v>
      </c>
      <c r="AF233" s="23"/>
      <c r="AG233" s="23">
        <v>0.643219429121469</v>
      </c>
      <c r="AH233" s="23">
        <v>0.0708908406524467</v>
      </c>
      <c r="AJ233" s="23">
        <v>0.0726651152433886</v>
      </c>
      <c r="AK233" s="23">
        <v>0.1526</v>
      </c>
      <c r="AL233" s="23">
        <v>0.1104</v>
      </c>
      <c r="AM233" s="23">
        <v>0.0473</v>
      </c>
      <c r="AN233" s="23">
        <v>0.312640710431333</v>
      </c>
      <c r="AO233" s="23">
        <v>0.1136</v>
      </c>
      <c r="AP233" s="23">
        <v>0.2838</v>
      </c>
      <c r="AQ233" s="81">
        <v>0.0211</v>
      </c>
      <c r="AR233" s="23"/>
      <c r="AS233" s="23">
        <v>0.322472931647244</v>
      </c>
      <c r="AT233" s="23"/>
      <c r="AU233" s="23">
        <v>0.6784886416318961</v>
      </c>
      <c r="AV233" s="23">
        <v>0.29015166567322337</v>
      </c>
      <c r="AW233" s="23"/>
      <c r="AX233" s="21">
        <v>21.6</v>
      </c>
      <c r="AZ233">
        <f t="shared" si="5"/>
        <v>-2.757507548373992</v>
      </c>
    </row>
    <row r="234" spans="1:52" ht="12.75">
      <c r="A234" s="1">
        <v>9140</v>
      </c>
      <c r="B234" s="36" t="s">
        <v>236</v>
      </c>
      <c r="C234" s="36">
        <v>53.54</v>
      </c>
      <c r="D234" s="36">
        <v>51.39</v>
      </c>
      <c r="E234" s="23"/>
      <c r="F234" s="23">
        <v>-0.006936514172518948</v>
      </c>
      <c r="G234" s="23">
        <v>-0.008947763062453373</v>
      </c>
      <c r="H234" s="23"/>
      <c r="I234" s="23">
        <v>0.265238558909445</v>
      </c>
      <c r="J234" s="23"/>
      <c r="K234" s="36">
        <v>210.92111</v>
      </c>
      <c r="L234" s="36"/>
      <c r="M234" s="23">
        <v>0.05816861637757165</v>
      </c>
      <c r="N234" s="23">
        <v>0.016580480998112122</v>
      </c>
      <c r="O234" s="23">
        <v>0.1316831683168317</v>
      </c>
      <c r="P234" s="23">
        <v>0.45627802690583</v>
      </c>
      <c r="Q234" s="23"/>
      <c r="R234" s="23">
        <v>0.11090789275994396</v>
      </c>
      <c r="S234" s="36">
        <v>2699.52058419276</v>
      </c>
      <c r="T234" s="36"/>
      <c r="U234" s="36">
        <v>120.04</v>
      </c>
      <c r="V234" s="36"/>
      <c r="W234" s="23">
        <v>0.1296</v>
      </c>
      <c r="X234" s="23">
        <v>0.0075</v>
      </c>
      <c r="Y234" s="23"/>
      <c r="Z234" s="23">
        <v>0.13655505983404911</v>
      </c>
      <c r="AA234" s="23">
        <v>0.035037878787878785</v>
      </c>
      <c r="AB234" s="23"/>
      <c r="AC234" s="23">
        <v>0.08761904761904762</v>
      </c>
      <c r="AD234" s="23">
        <v>0.1528042328042328</v>
      </c>
      <c r="AE234" s="23">
        <v>-0.06518518518518518</v>
      </c>
      <c r="AF234" s="23"/>
      <c r="AG234" s="23">
        <v>0.6971428571428572</v>
      </c>
      <c r="AH234" s="23">
        <v>0.032345013477089</v>
      </c>
      <c r="AJ234" s="23">
        <v>0.07630844446066</v>
      </c>
      <c r="AK234" s="23">
        <v>0.0603</v>
      </c>
      <c r="AL234" s="23">
        <v>0.1154</v>
      </c>
      <c r="AM234" s="23">
        <v>0.0768</v>
      </c>
      <c r="AN234" s="23">
        <v>0.263361767351971</v>
      </c>
      <c r="AO234" s="23">
        <v>0.1942</v>
      </c>
      <c r="AP234" s="23">
        <v>0.1506</v>
      </c>
      <c r="AQ234" s="81">
        <v>0.0051</v>
      </c>
      <c r="AR234" s="23"/>
      <c r="AS234" s="23">
        <v>0.174547935858069</v>
      </c>
      <c r="AT234" s="23"/>
      <c r="AU234" s="23">
        <v>0.5823008849557522</v>
      </c>
      <c r="AV234" s="23">
        <v>0.1631858407079646</v>
      </c>
      <c r="AW234" s="23"/>
      <c r="AX234" s="21">
        <v>25.5</v>
      </c>
      <c r="AZ234">
        <f t="shared" si="5"/>
        <v>-0.4598255437794789</v>
      </c>
    </row>
    <row r="235" spans="1:52" ht="12.75">
      <c r="A235" s="1">
        <v>7720</v>
      </c>
      <c r="B235" s="36" t="s">
        <v>237</v>
      </c>
      <c r="C235" s="36">
        <v>64.52</v>
      </c>
      <c r="D235" s="36">
        <v>61.87</v>
      </c>
      <c r="E235" s="23"/>
      <c r="F235" s="23">
        <v>-0.007019109239986943</v>
      </c>
      <c r="G235" s="23">
        <v>-0.011349858608229235</v>
      </c>
      <c r="H235" s="23"/>
      <c r="I235" s="23">
        <v>0.21228779304769604</v>
      </c>
      <c r="J235" s="23"/>
      <c r="K235" s="36">
        <v>176.1984</v>
      </c>
      <c r="L235" s="36"/>
      <c r="M235" s="23">
        <v>0.07379280070237049</v>
      </c>
      <c r="N235" s="23">
        <v>0.020204750204750203</v>
      </c>
      <c r="O235" s="23">
        <v>0.3445480340494528</v>
      </c>
      <c r="P235" s="23">
        <v>0.123795932929005</v>
      </c>
      <c r="Q235" s="23"/>
      <c r="R235" s="23">
        <v>0.12420121562306453</v>
      </c>
      <c r="S235" s="36">
        <v>3129.616194093794</v>
      </c>
      <c r="T235" s="36"/>
      <c r="U235" s="36">
        <v>124.13</v>
      </c>
      <c r="V235" s="36"/>
      <c r="W235" s="23">
        <v>0.1664</v>
      </c>
      <c r="X235" s="23">
        <v>0.0262</v>
      </c>
      <c r="Y235" s="23"/>
      <c r="Z235" s="23">
        <v>0.22358624357383441</v>
      </c>
      <c r="AA235" s="23">
        <v>0.022329511164755584</v>
      </c>
      <c r="AB235" s="23"/>
      <c r="AC235" s="23">
        <v>0.12476210615352083</v>
      </c>
      <c r="AD235" s="23">
        <v>0.22055402833580037</v>
      </c>
      <c r="AE235" s="23">
        <v>-0.09579192218227954</v>
      </c>
      <c r="AF235" s="23"/>
      <c r="AG235" s="23">
        <v>0.6003383379149926</v>
      </c>
      <c r="AH235" s="23">
        <v>0.0419287211740042</v>
      </c>
      <c r="AJ235" s="23">
        <v>0.0739143775333882</v>
      </c>
      <c r="AK235" s="23">
        <v>0.1584</v>
      </c>
      <c r="AL235" s="23">
        <v>0.1048</v>
      </c>
      <c r="AM235" s="23">
        <v>0.0637</v>
      </c>
      <c r="AN235" s="23">
        <v>0.281664384113429</v>
      </c>
      <c r="AO235" s="23">
        <v>0.1981</v>
      </c>
      <c r="AP235" s="23">
        <v>0.1788</v>
      </c>
      <c r="AQ235" s="81">
        <v>0.0029</v>
      </c>
      <c r="AR235" s="23"/>
      <c r="AS235" s="23">
        <v>0.200602006688963</v>
      </c>
      <c r="AT235" s="23"/>
      <c r="AU235" s="23">
        <v>0.5175808720112518</v>
      </c>
      <c r="AV235" s="23">
        <v>0.15288326300984528</v>
      </c>
      <c r="AW235" s="23"/>
      <c r="AX235" s="21">
        <v>18.6</v>
      </c>
      <c r="AZ235">
        <f t="shared" si="5"/>
        <v>-0.7022157520911427</v>
      </c>
    </row>
    <row r="236" spans="1:52" ht="12.75">
      <c r="A236" s="1">
        <v>1692</v>
      </c>
      <c r="B236" s="36" t="s">
        <v>58</v>
      </c>
      <c r="C236" s="36">
        <v>1467.61</v>
      </c>
      <c r="D236" s="36">
        <v>1406.89</v>
      </c>
      <c r="E236" s="23"/>
      <c r="F236" s="23">
        <v>-0.0070269443214193705</v>
      </c>
      <c r="G236" s="23">
        <v>-0.011872666352728545</v>
      </c>
      <c r="H236" s="23"/>
      <c r="I236" s="23">
        <v>0.18949253985968253</v>
      </c>
      <c r="J236" s="23"/>
      <c r="K236" s="36">
        <v>252.36553</v>
      </c>
      <c r="L236" s="36"/>
      <c r="M236" s="23">
        <v>0.07063604574236826</v>
      </c>
      <c r="N236" s="23">
        <v>0.022586285048241922</v>
      </c>
      <c r="O236" s="23">
        <v>0.1451744326412361</v>
      </c>
      <c r="P236" s="23">
        <v>0.201805462166841</v>
      </c>
      <c r="Q236" s="23"/>
      <c r="R236" s="23">
        <v>0.13010323321568368</v>
      </c>
      <c r="S236" s="36">
        <v>4024.168202681527</v>
      </c>
      <c r="T236" s="36"/>
      <c r="U236" s="36">
        <v>2945.83</v>
      </c>
      <c r="V236" s="36"/>
      <c r="W236" s="23">
        <v>0.1018</v>
      </c>
      <c r="X236" s="23">
        <v>0.0132</v>
      </c>
      <c r="Y236" s="23"/>
      <c r="Z236" s="23">
        <v>0.13720159824006778</v>
      </c>
      <c r="AA236" s="23">
        <v>0.020209179462549604</v>
      </c>
      <c r="AB236" s="23"/>
      <c r="AC236" s="23">
        <v>0.10512521146560556</v>
      </c>
      <c r="AD236" s="23">
        <v>0.10732326240796779</v>
      </c>
      <c r="AE236" s="23">
        <v>-0.002198050942362223</v>
      </c>
      <c r="AF236" s="23"/>
      <c r="AG236" s="23">
        <v>0.6600050036932021</v>
      </c>
      <c r="AH236" s="23">
        <v>0.0818585253702615</v>
      </c>
      <c r="AJ236" s="23">
        <v>0.0782803124161438</v>
      </c>
      <c r="AK236" s="23">
        <v>0.2084</v>
      </c>
      <c r="AL236" s="23">
        <v>0.1058</v>
      </c>
      <c r="AM236" s="23">
        <v>0.0692</v>
      </c>
      <c r="AN236" s="23">
        <v>0.267904031154537</v>
      </c>
      <c r="AO236" s="23">
        <v>0.1647</v>
      </c>
      <c r="AP236" s="23">
        <v>0.2354</v>
      </c>
      <c r="AQ236" s="81">
        <v>0.0082</v>
      </c>
      <c r="AR236" s="23"/>
      <c r="AS236" s="23">
        <v>0.29519552203996</v>
      </c>
      <c r="AT236" s="23"/>
      <c r="AU236" s="23">
        <v>0.5603509786905795</v>
      </c>
      <c r="AV236" s="23">
        <v>0.15325426670523576</v>
      </c>
      <c r="AW236" s="23"/>
      <c r="AX236" s="21">
        <v>25.7</v>
      </c>
      <c r="AZ236">
        <f t="shared" si="5"/>
        <v>-16.703535564990265</v>
      </c>
    </row>
    <row r="237" spans="1:52" ht="12.75">
      <c r="A237" s="1">
        <v>6880</v>
      </c>
      <c r="B237" s="36" t="s">
        <v>157</v>
      </c>
      <c r="C237" s="36">
        <v>174.93</v>
      </c>
      <c r="D237" s="36">
        <v>167.58</v>
      </c>
      <c r="E237" s="23"/>
      <c r="F237" s="23">
        <v>-0.007099022341770733</v>
      </c>
      <c r="G237" s="23">
        <v>-0.00778018141916037</v>
      </c>
      <c r="H237" s="23"/>
      <c r="I237" s="23">
        <v>0.28960085913728295</v>
      </c>
      <c r="J237" s="23"/>
      <c r="K237" s="36">
        <v>141.98512</v>
      </c>
      <c r="L237" s="36"/>
      <c r="M237" s="23">
        <v>0.1451067073170733</v>
      </c>
      <c r="N237" s="23">
        <v>0.035988050952542</v>
      </c>
      <c r="O237" s="23">
        <v>0.12811276429130775</v>
      </c>
      <c r="P237" s="23">
        <v>0.146838247826828</v>
      </c>
      <c r="Q237" s="23"/>
      <c r="R237" s="23">
        <v>0.11451870751197929</v>
      </c>
      <c r="S237" s="36">
        <v>3037.2910193709595</v>
      </c>
      <c r="T237" s="36"/>
      <c r="U237" s="36">
        <v>371.24</v>
      </c>
      <c r="V237" s="36"/>
      <c r="W237" s="23">
        <v>0.1422</v>
      </c>
      <c r="X237" s="23">
        <v>0.0186</v>
      </c>
      <c r="Y237" s="23"/>
      <c r="Z237" s="23">
        <v>0.1929310681507518</v>
      </c>
      <c r="AA237" s="23">
        <v>0.06593570894592574</v>
      </c>
      <c r="AB237" s="23"/>
      <c r="AC237" s="23">
        <v>0.14659939176112802</v>
      </c>
      <c r="AD237" s="23">
        <v>0.1543406137683163</v>
      </c>
      <c r="AE237" s="23">
        <v>-0.00774122200718827</v>
      </c>
      <c r="AF237" s="23"/>
      <c r="AG237" s="23">
        <v>0.5571606303566492</v>
      </c>
      <c r="AH237" s="23">
        <v>0.0610298792116974</v>
      </c>
      <c r="AJ237" s="23">
        <v>0.0760200763702456</v>
      </c>
      <c r="AK237" s="23">
        <v>0.1702</v>
      </c>
      <c r="AL237" s="23">
        <v>0.0898</v>
      </c>
      <c r="AM237" s="23">
        <v>0.0609</v>
      </c>
      <c r="AN237" s="23">
        <v>0.272066825415639</v>
      </c>
      <c r="AO237" s="23">
        <v>0.1842</v>
      </c>
      <c r="AP237" s="23">
        <v>0.1852</v>
      </c>
      <c r="AQ237" s="81">
        <v>0.0027</v>
      </c>
      <c r="AR237" s="23"/>
      <c r="AS237" s="23">
        <v>0.204647811205188</v>
      </c>
      <c r="AT237" s="23"/>
      <c r="AU237" s="23">
        <v>0.5488674364313206</v>
      </c>
      <c r="AV237" s="23">
        <v>0.08473720739478831</v>
      </c>
      <c r="AW237" s="23"/>
      <c r="AX237" s="21">
        <v>19</v>
      </c>
      <c r="AZ237">
        <f t="shared" si="5"/>
        <v>-1.303802802222895</v>
      </c>
    </row>
    <row r="238" spans="1:52" ht="12.75">
      <c r="A238" s="1">
        <v>8400</v>
      </c>
      <c r="B238" s="36" t="s">
        <v>158</v>
      </c>
      <c r="C238" s="36">
        <v>317.81</v>
      </c>
      <c r="D238" s="36">
        <v>304.43</v>
      </c>
      <c r="E238" s="23"/>
      <c r="F238" s="23">
        <v>-0.007230111873227085</v>
      </c>
      <c r="G238" s="23">
        <v>-0.012719698751905262</v>
      </c>
      <c r="H238" s="23"/>
      <c r="I238" s="23">
        <v>0.1926907023367404</v>
      </c>
      <c r="J238" s="23"/>
      <c r="K238" s="36">
        <v>208.26806</v>
      </c>
      <c r="L238" s="36"/>
      <c r="M238" s="23">
        <v>0.05144394110985284</v>
      </c>
      <c r="N238" s="23">
        <v>0.021038455297744604</v>
      </c>
      <c r="O238" s="23">
        <v>0.1871818602498843</v>
      </c>
      <c r="P238" s="23">
        <v>0.181922278680312</v>
      </c>
      <c r="Q238" s="23"/>
      <c r="R238" s="23">
        <v>0.13045439081850738</v>
      </c>
      <c r="S238" s="36">
        <v>3626.0589368727055</v>
      </c>
      <c r="T238" s="36"/>
      <c r="U238" s="36">
        <v>618.2</v>
      </c>
      <c r="V238" s="36"/>
      <c r="W238" s="23">
        <v>0.1231</v>
      </c>
      <c r="X238" s="23">
        <v>0.011</v>
      </c>
      <c r="Y238" s="23"/>
      <c r="Z238" s="23">
        <v>0.140097715278974</v>
      </c>
      <c r="AA238" s="23">
        <v>0.022427810485001403</v>
      </c>
      <c r="AB238" s="23"/>
      <c r="AC238" s="23">
        <v>0.12200286904843227</v>
      </c>
      <c r="AD238" s="23">
        <v>0.16824919734954574</v>
      </c>
      <c r="AE238" s="23">
        <v>-0.04624632830111347</v>
      </c>
      <c r="AF238" s="23"/>
      <c r="AG238" s="23">
        <v>0.6238472573263201</v>
      </c>
      <c r="AH238" s="23">
        <v>0.0717462199822117</v>
      </c>
      <c r="AJ238" s="23">
        <v>0.0698964184383972</v>
      </c>
      <c r="AK238" s="23">
        <v>0.1886</v>
      </c>
      <c r="AL238" s="23">
        <v>0.125</v>
      </c>
      <c r="AM238" s="23">
        <v>0.0612</v>
      </c>
      <c r="AN238" s="23">
        <v>0.286354158747208</v>
      </c>
      <c r="AO238" s="23">
        <v>0.1587</v>
      </c>
      <c r="AP238" s="23">
        <v>0.2161</v>
      </c>
      <c r="AQ238" s="81">
        <v>0.0086</v>
      </c>
      <c r="AR238" s="23"/>
      <c r="AS238" s="23">
        <v>0.245816496021023</v>
      </c>
      <c r="AT238" s="23"/>
      <c r="AU238" s="23">
        <v>0.6057763578274761</v>
      </c>
      <c r="AV238" s="23">
        <v>0.2260702875399361</v>
      </c>
      <c r="AW238" s="23"/>
      <c r="AX238" s="21">
        <v>23.9</v>
      </c>
      <c r="AZ238">
        <f t="shared" si="5"/>
        <v>-3.8722578910425187</v>
      </c>
    </row>
    <row r="239" spans="1:52" ht="12.75">
      <c r="A239" s="1">
        <v>4320</v>
      </c>
      <c r="B239" s="36" t="s">
        <v>238</v>
      </c>
      <c r="C239" s="36">
        <v>78.85</v>
      </c>
      <c r="D239" s="36">
        <v>75.4</v>
      </c>
      <c r="E239" s="23"/>
      <c r="F239" s="23">
        <v>-0.007450882384776647</v>
      </c>
      <c r="G239" s="23">
        <v>-0.009726832808661379</v>
      </c>
      <c r="H239" s="23"/>
      <c r="I239" s="23">
        <v>0.26913383737896274</v>
      </c>
      <c r="J239" s="23"/>
      <c r="K239" s="36">
        <v>205.05032</v>
      </c>
      <c r="L239" s="36"/>
      <c r="M239" s="23">
        <v>0.05103066867772754</v>
      </c>
      <c r="N239" s="23">
        <v>0.018637236084452974</v>
      </c>
      <c r="O239" s="23">
        <v>0.10332990044627531</v>
      </c>
      <c r="P239" s="23">
        <v>0.2821795941062</v>
      </c>
      <c r="Q239" s="23"/>
      <c r="R239" s="23">
        <v>0.11671665066458978</v>
      </c>
      <c r="S239" s="36">
        <v>2984.293408176897</v>
      </c>
      <c r="T239" s="36"/>
      <c r="U239" s="36">
        <v>155.08</v>
      </c>
      <c r="V239" s="36"/>
      <c r="W239" s="23">
        <v>0.1229</v>
      </c>
      <c r="X239" s="23">
        <v>0.0057</v>
      </c>
      <c r="Y239" s="23"/>
      <c r="Z239" s="23">
        <v>0.11896170057919156</v>
      </c>
      <c r="AA239" s="23">
        <v>0.0296511084089421</v>
      </c>
      <c r="AB239" s="23"/>
      <c r="AC239" s="23">
        <v>0.13352745424292845</v>
      </c>
      <c r="AD239" s="23">
        <v>0.11460066555740432</v>
      </c>
      <c r="AE239" s="23">
        <v>0.018926788685524124</v>
      </c>
      <c r="AF239" s="23"/>
      <c r="AG239" s="23">
        <v>0.7229617304492513</v>
      </c>
      <c r="AH239" s="23">
        <v>0.0277777777777778</v>
      </c>
      <c r="AJ239" s="23">
        <v>0.0680363382250175</v>
      </c>
      <c r="AK239" s="23">
        <v>0.114</v>
      </c>
      <c r="AL239" s="23">
        <v>0.1027</v>
      </c>
      <c r="AM239" s="23">
        <v>0.0698</v>
      </c>
      <c r="AN239" s="23">
        <v>0.25986562121173</v>
      </c>
      <c r="AO239" s="23">
        <v>0.1654</v>
      </c>
      <c r="AP239" s="23">
        <v>0.1344</v>
      </c>
      <c r="AQ239" s="81">
        <v>0.0038</v>
      </c>
      <c r="AR239" s="23"/>
      <c r="AS239" s="23">
        <v>0.14527664646866</v>
      </c>
      <c r="AT239" s="23"/>
      <c r="AU239" s="23">
        <v>0.6084813540407328</v>
      </c>
      <c r="AV239" s="23">
        <v>0.17539291360550543</v>
      </c>
      <c r="AW239" s="23"/>
      <c r="AX239" s="21"/>
      <c r="AZ239">
        <f t="shared" si="5"/>
        <v>-0.733403193773068</v>
      </c>
    </row>
    <row r="240" spans="1:52" ht="12.75">
      <c r="A240" s="1">
        <v>7800</v>
      </c>
      <c r="B240" s="36" t="s">
        <v>159</v>
      </c>
      <c r="C240" s="36">
        <v>129.57</v>
      </c>
      <c r="D240" s="36">
        <v>123.82</v>
      </c>
      <c r="E240" s="23"/>
      <c r="F240" s="23">
        <v>-0.007456713155386541</v>
      </c>
      <c r="G240" s="23">
        <v>-0.014013767199116622</v>
      </c>
      <c r="H240" s="23"/>
      <c r="I240" s="23">
        <v>0.1700839522118179</v>
      </c>
      <c r="J240" s="23"/>
      <c r="K240" s="36">
        <v>216.00226999999998</v>
      </c>
      <c r="L240" s="36"/>
      <c r="M240" s="23">
        <v>0.09241527153940399</v>
      </c>
      <c r="N240" s="23">
        <v>0.030434113892413583</v>
      </c>
      <c r="O240" s="23">
        <v>0.2587492103600758</v>
      </c>
      <c r="P240" s="23">
        <v>0.122015565228862</v>
      </c>
      <c r="Q240" s="23"/>
      <c r="R240" s="23">
        <v>0.11611873828757056</v>
      </c>
      <c r="S240" s="36">
        <v>3242.9866522300695</v>
      </c>
      <c r="T240" s="36"/>
      <c r="U240" s="36">
        <v>265.56</v>
      </c>
      <c r="V240" s="36"/>
      <c r="W240" s="23">
        <v>0.1877</v>
      </c>
      <c r="X240" s="23">
        <v>0.0172</v>
      </c>
      <c r="Y240" s="23"/>
      <c r="Z240" s="23">
        <v>0.23806975456726334</v>
      </c>
      <c r="AA240" s="23">
        <v>0.036869952659426344</v>
      </c>
      <c r="AB240" s="23"/>
      <c r="AC240" s="23">
        <v>0.16048566448277934</v>
      </c>
      <c r="AD240" s="23">
        <v>0.15375368155316463</v>
      </c>
      <c r="AE240" s="23">
        <v>0.006731982929614716</v>
      </c>
      <c r="AF240" s="23"/>
      <c r="AG240" s="23">
        <v>0.47286169381499066</v>
      </c>
      <c r="AH240" s="23">
        <v>0.0836408364083641</v>
      </c>
      <c r="AJ240" s="23">
        <v>0.0710394079788026</v>
      </c>
      <c r="AK240" s="23">
        <v>0.1793</v>
      </c>
      <c r="AL240" s="23">
        <v>0.1037</v>
      </c>
      <c r="AM240" s="23">
        <v>0.0682</v>
      </c>
      <c r="AN240" s="23">
        <v>0.284008450099601</v>
      </c>
      <c r="AO240" s="23">
        <v>0.1761</v>
      </c>
      <c r="AP240" s="23">
        <v>0.2363</v>
      </c>
      <c r="AQ240" s="81">
        <v>0.0127</v>
      </c>
      <c r="AR240" s="23"/>
      <c r="AS240" s="23">
        <v>0.259731110197851</v>
      </c>
      <c r="AT240" s="23"/>
      <c r="AU240" s="23">
        <v>0.571543657433228</v>
      </c>
      <c r="AV240" s="23">
        <v>0.12561194769783726</v>
      </c>
      <c r="AW240" s="23"/>
      <c r="AX240" s="21">
        <v>23.4</v>
      </c>
      <c r="AZ240">
        <f t="shared" si="5"/>
        <v>-1.7351846545946201</v>
      </c>
    </row>
    <row r="241" spans="1:52" ht="12.75">
      <c r="A241" s="1">
        <v>3610</v>
      </c>
      <c r="B241" s="36" t="s">
        <v>239</v>
      </c>
      <c r="C241" s="36">
        <v>56.81</v>
      </c>
      <c r="D241" s="36">
        <v>54.3</v>
      </c>
      <c r="E241" s="23"/>
      <c r="F241" s="23">
        <v>-0.00780793482852693</v>
      </c>
      <c r="G241" s="23">
        <v>-0.01069780658067887</v>
      </c>
      <c r="H241" s="23"/>
      <c r="I241" s="23">
        <v>0.25129151291512913</v>
      </c>
      <c r="J241" s="23"/>
      <c r="K241" s="36">
        <v>259.45154</v>
      </c>
      <c r="L241" s="36"/>
      <c r="M241" s="23">
        <v>0.03541799617102748</v>
      </c>
      <c r="N241" s="23">
        <v>0.009421916654974043</v>
      </c>
      <c r="O241" s="23">
        <v>0.02084884586746091</v>
      </c>
      <c r="P241" s="23">
        <v>0.517939282428703</v>
      </c>
      <c r="Q241" s="23"/>
      <c r="R241" s="23">
        <v>0.14719180076706212</v>
      </c>
      <c r="S241" s="36">
        <v>3186.4499581519976</v>
      </c>
      <c r="T241" s="36"/>
      <c r="U241" s="36">
        <v>139.75</v>
      </c>
      <c r="V241" s="36"/>
      <c r="W241" s="23">
        <v>0.1244</v>
      </c>
      <c r="X241" s="23">
        <v>0.0065</v>
      </c>
      <c r="Y241" s="23"/>
      <c r="Z241" s="23">
        <v>0.14826695876691964</v>
      </c>
      <c r="AA241" s="23">
        <v>0.03795305333213418</v>
      </c>
      <c r="AB241" s="23"/>
      <c r="AC241" s="23">
        <v>0.12392156862745098</v>
      </c>
      <c r="AD241" s="23">
        <v>0.07862745098039216</v>
      </c>
      <c r="AE241" s="23">
        <v>0.04529411764705882</v>
      </c>
      <c r="AF241" s="23"/>
      <c r="AG241" s="23">
        <v>0.7019607843137254</v>
      </c>
      <c r="AH241" s="23">
        <v>0.0268378063010502</v>
      </c>
      <c r="AJ241" s="23">
        <v>0.0862142823144902</v>
      </c>
      <c r="AK241" s="23">
        <v>0.0767</v>
      </c>
      <c r="AL241" s="23">
        <v>0.1384</v>
      </c>
      <c r="AM241" s="23">
        <v>0.0794</v>
      </c>
      <c r="AN241" s="23">
        <v>0.250282647584973</v>
      </c>
      <c r="AO241" s="23">
        <v>0.1881</v>
      </c>
      <c r="AP241" s="23">
        <v>0.1694</v>
      </c>
      <c r="AQ241" s="81">
        <v>0.0052</v>
      </c>
      <c r="AR241" s="23"/>
      <c r="AS241" s="23">
        <v>0.159310124560843</v>
      </c>
      <c r="AT241" s="23"/>
      <c r="AU241" s="23">
        <v>0.6108566193311956</v>
      </c>
      <c r="AV241" s="23">
        <v>0.12918002748511223</v>
      </c>
      <c r="AW241" s="23"/>
      <c r="AX241" s="21"/>
      <c r="AZ241">
        <f t="shared" si="5"/>
        <v>-0.5808908973308626</v>
      </c>
    </row>
    <row r="242" spans="1:52" ht="12.75">
      <c r="A242" s="1">
        <v>6895</v>
      </c>
      <c r="B242" s="36" t="s">
        <v>240</v>
      </c>
      <c r="C242" s="36">
        <v>66.58</v>
      </c>
      <c r="D242" s="36">
        <v>63.53</v>
      </c>
      <c r="E242" s="23"/>
      <c r="F242" s="23">
        <v>-0.007993222600260586</v>
      </c>
      <c r="G242" s="23">
        <v>-0.009549061759387412</v>
      </c>
      <c r="H242" s="23"/>
      <c r="I242" s="23">
        <v>0.2564223798266351</v>
      </c>
      <c r="J242" s="23"/>
      <c r="K242" s="36">
        <v>121.69281</v>
      </c>
      <c r="L242" s="36"/>
      <c r="M242" s="23">
        <v>0.155212866603595</v>
      </c>
      <c r="N242" s="23">
        <v>0.027635043769126753</v>
      </c>
      <c r="O242" s="23">
        <v>0.15065670873036313</v>
      </c>
      <c r="P242" s="23">
        <v>0.308702603928735</v>
      </c>
      <c r="Q242" s="23"/>
      <c r="R242" s="23">
        <v>0.10964500406819366</v>
      </c>
      <c r="S242" s="36">
        <v>2704.147323318255</v>
      </c>
      <c r="T242" s="36"/>
      <c r="U242" s="36">
        <v>143.03</v>
      </c>
      <c r="V242" s="36"/>
      <c r="W242" s="23">
        <v>0.143</v>
      </c>
      <c r="X242" s="23">
        <v>0.0115</v>
      </c>
      <c r="Y242" s="23"/>
      <c r="Z242" s="23">
        <v>0.1574834176134498</v>
      </c>
      <c r="AA242" s="23">
        <v>0.05946236559139785</v>
      </c>
      <c r="AB242" s="23"/>
      <c r="AC242" s="23">
        <v>0.11656829679595278</v>
      </c>
      <c r="AD242" s="23">
        <v>0.19519392917369308</v>
      </c>
      <c r="AE242" s="23">
        <v>-0.0786256323777403</v>
      </c>
      <c r="AF242" s="23"/>
      <c r="AG242" s="23">
        <v>0.6561973018549747</v>
      </c>
      <c r="AH242" s="23">
        <v>0.0245183887915937</v>
      </c>
      <c r="AJ242" s="23">
        <v>0.0719889617994834</v>
      </c>
      <c r="AK242" s="23">
        <v>0.4714</v>
      </c>
      <c r="AL242" s="23">
        <v>0.1583</v>
      </c>
      <c r="AM242" s="23">
        <v>0.056</v>
      </c>
      <c r="AN242" s="23">
        <v>0.271510075091242</v>
      </c>
      <c r="AO242" s="23">
        <v>0.2819</v>
      </c>
      <c r="AP242" s="23">
        <v>0.1388</v>
      </c>
      <c r="AQ242" s="81">
        <v>0.0046</v>
      </c>
      <c r="AR242" s="23"/>
      <c r="AS242" s="23">
        <v>0.16778149386845</v>
      </c>
      <c r="AT242" s="23"/>
      <c r="AU242" s="23">
        <v>0.49096385542168675</v>
      </c>
      <c r="AV242" s="23">
        <v>0.1593975903614458</v>
      </c>
      <c r="AW242" s="23"/>
      <c r="AX242" s="21"/>
      <c r="AZ242">
        <f t="shared" si="5"/>
        <v>-0.6066518935738823</v>
      </c>
    </row>
    <row r="243" spans="1:52" ht="12.75">
      <c r="A243" s="1">
        <v>960</v>
      </c>
      <c r="B243" s="36" t="s">
        <v>160</v>
      </c>
      <c r="C243" s="36">
        <v>114.02</v>
      </c>
      <c r="D243" s="36">
        <v>108.52</v>
      </c>
      <c r="E243" s="23"/>
      <c r="F243" s="23">
        <v>-0.008084222832561272</v>
      </c>
      <c r="G243" s="23">
        <v>-0.012697831915438496</v>
      </c>
      <c r="H243" s="23"/>
      <c r="I243" s="23">
        <v>0.1848987108655617</v>
      </c>
      <c r="J243" s="23"/>
      <c r="K243" s="36">
        <v>263.60922</v>
      </c>
      <c r="L243" s="36"/>
      <c r="M243" s="23">
        <v>0.018545555350212517</v>
      </c>
      <c r="N243" s="23">
        <v>0.0057405413718855745</v>
      </c>
      <c r="O243" s="23">
        <v>0.1332886805090422</v>
      </c>
      <c r="P243" s="23">
        <v>0.494025264595425</v>
      </c>
      <c r="Q243" s="23"/>
      <c r="R243" s="23">
        <v>0.13512616416833426</v>
      </c>
      <c r="S243" s="36">
        <v>3426.383742229613</v>
      </c>
      <c r="T243" s="36"/>
      <c r="U243" s="36">
        <v>252.32</v>
      </c>
      <c r="V243" s="36"/>
      <c r="W243" s="23">
        <v>0.1363</v>
      </c>
      <c r="X243" s="23">
        <v>0.0124</v>
      </c>
      <c r="Y243" s="23"/>
      <c r="Z243" s="23">
        <v>0.16073464217859404</v>
      </c>
      <c r="AA243" s="23">
        <v>0.027344138411056974</v>
      </c>
      <c r="AB243" s="23"/>
      <c r="AC243" s="23">
        <v>0.11122273249138921</v>
      </c>
      <c r="AD243" s="23">
        <v>0.23342422502870264</v>
      </c>
      <c r="AE243" s="23">
        <v>-0.12220149253731342</v>
      </c>
      <c r="AF243" s="23"/>
      <c r="AG243" s="23">
        <v>0.6798220436280138</v>
      </c>
      <c r="AH243" s="23">
        <v>0.0700060350030175</v>
      </c>
      <c r="AJ243" s="23">
        <v>0.0711041786954611</v>
      </c>
      <c r="AK243" s="23">
        <v>0.0604</v>
      </c>
      <c r="AL243" s="23">
        <v>0.119</v>
      </c>
      <c r="AM243" s="23">
        <v>0.0778</v>
      </c>
      <c r="AN243" s="23">
        <v>0.257783766645529</v>
      </c>
      <c r="AO243" s="23">
        <v>0.16</v>
      </c>
      <c r="AP243" s="23">
        <v>0.2204</v>
      </c>
      <c r="AQ243" s="81">
        <v>0.0075</v>
      </c>
      <c r="AR243" s="23"/>
      <c r="AS243" s="23">
        <v>0.244621981163191</v>
      </c>
      <c r="AT243" s="23"/>
      <c r="AU243" s="23">
        <v>0.6009716941275877</v>
      </c>
      <c r="AV243" s="23">
        <v>0.15702013800873116</v>
      </c>
      <c r="AW243" s="23"/>
      <c r="AX243" s="21">
        <v>21.7</v>
      </c>
      <c r="AZ243">
        <f t="shared" si="5"/>
        <v>-1.3779687194633854</v>
      </c>
    </row>
    <row r="244" spans="1:52" ht="12.75">
      <c r="A244" s="1">
        <v>3520</v>
      </c>
      <c r="B244" s="36" t="s">
        <v>241</v>
      </c>
      <c r="C244" s="36">
        <v>60.39</v>
      </c>
      <c r="D244" s="36">
        <v>56.91</v>
      </c>
      <c r="E244" s="23"/>
      <c r="F244" s="23">
        <v>-0.00984331029780039</v>
      </c>
      <c r="G244" s="23">
        <v>-0.014357412850807716</v>
      </c>
      <c r="H244" s="23"/>
      <c r="I244" s="23">
        <v>0.2124406958355298</v>
      </c>
      <c r="J244" s="23"/>
      <c r="K244" s="36">
        <v>155.52148</v>
      </c>
      <c r="L244" s="36"/>
      <c r="M244" s="23">
        <v>0.08496033114867196</v>
      </c>
      <c r="N244" s="23">
        <v>0.03058508903528798</v>
      </c>
      <c r="O244" s="23">
        <v>0.14438046491789294</v>
      </c>
      <c r="P244" s="23">
        <v>0.486712387483926</v>
      </c>
      <c r="Q244" s="23"/>
      <c r="R244" s="23">
        <v>0.10978163058701461</v>
      </c>
      <c r="S244" s="36">
        <v>2728.6172579584327</v>
      </c>
      <c r="T244" s="36"/>
      <c r="U244" s="36">
        <v>158.42</v>
      </c>
      <c r="V244" s="36"/>
      <c r="W244" s="23">
        <v>0.1465</v>
      </c>
      <c r="X244" s="23">
        <v>0.0069</v>
      </c>
      <c r="Y244" s="23"/>
      <c r="Z244" s="23">
        <v>0.20027006498438688</v>
      </c>
      <c r="AA244" s="23">
        <v>0.05211726384364821</v>
      </c>
      <c r="AB244" s="23"/>
      <c r="AC244" s="23">
        <v>0.15032792544011045</v>
      </c>
      <c r="AD244" s="23">
        <v>0.1924404556437694</v>
      </c>
      <c r="AE244" s="23">
        <v>-0.04211253020365896</v>
      </c>
      <c r="AF244" s="23"/>
      <c r="AG244" s="23">
        <v>0.7587159130134622</v>
      </c>
      <c r="AH244" s="23">
        <v>0.0488549618320611</v>
      </c>
      <c r="AJ244" s="23">
        <v>0.0788200013947974</v>
      </c>
      <c r="AK244" s="23">
        <v>0.1204</v>
      </c>
      <c r="AL244" s="23">
        <v>0.0904</v>
      </c>
      <c r="AM244" s="23">
        <v>0.0631</v>
      </c>
      <c r="AN244" s="23">
        <v>0.2769501710621</v>
      </c>
      <c r="AO244" s="23">
        <v>0.1578</v>
      </c>
      <c r="AP244" s="23">
        <v>0.1626</v>
      </c>
      <c r="AQ244" s="81">
        <v>0.0041</v>
      </c>
      <c r="AR244" s="23"/>
      <c r="AS244" s="23">
        <v>0.1662692878672</v>
      </c>
      <c r="AT244" s="23"/>
      <c r="AU244" s="23">
        <v>0.557412460209186</v>
      </c>
      <c r="AV244" s="23">
        <v>0.20134151887221463</v>
      </c>
      <c r="AW244" s="23"/>
      <c r="AX244" s="21"/>
      <c r="AZ244">
        <f t="shared" si="5"/>
        <v>-0.817080365339467</v>
      </c>
    </row>
    <row r="245" spans="1:52" ht="12.75">
      <c r="A245" s="1">
        <v>2000</v>
      </c>
      <c r="B245" s="36" t="s">
        <v>59</v>
      </c>
      <c r="C245" s="36">
        <v>467.19</v>
      </c>
      <c r="D245" s="36">
        <v>433.81</v>
      </c>
      <c r="E245" s="23"/>
      <c r="F245" s="23">
        <v>-0.012191627728920684</v>
      </c>
      <c r="G245" s="23">
        <v>-0.016473344959242242</v>
      </c>
      <c r="H245" s="23"/>
      <c r="I245" s="23">
        <v>0.20652474426320153</v>
      </c>
      <c r="J245" s="23"/>
      <c r="K245" s="36">
        <v>209.27233999999999</v>
      </c>
      <c r="L245" s="36"/>
      <c r="M245" s="23">
        <v>0.059304135748015074</v>
      </c>
      <c r="N245" s="23">
        <v>0.02200851594142694</v>
      </c>
      <c r="O245" s="23">
        <v>0.28274820687051716</v>
      </c>
      <c r="P245" s="23">
        <v>0.158933406764881</v>
      </c>
      <c r="Q245" s="23"/>
      <c r="R245" s="23">
        <v>0.12408591319233163</v>
      </c>
      <c r="S245" s="36">
        <v>3591.4063794519348</v>
      </c>
      <c r="T245" s="36"/>
      <c r="U245" s="36">
        <v>950.56</v>
      </c>
      <c r="V245" s="36"/>
      <c r="W245" s="23">
        <v>0.1275</v>
      </c>
      <c r="X245" s="23">
        <v>0.0105</v>
      </c>
      <c r="Y245" s="23"/>
      <c r="Z245" s="23">
        <v>0.1757942816766346</v>
      </c>
      <c r="AA245" s="23">
        <v>0.029790193578300685</v>
      </c>
      <c r="AB245" s="23"/>
      <c r="AC245" s="23">
        <v>0.1531265386509109</v>
      </c>
      <c r="AD245" s="23">
        <v>0.19813720663055967</v>
      </c>
      <c r="AE245" s="23">
        <v>-0.04501066797964878</v>
      </c>
      <c r="AF245" s="23"/>
      <c r="AG245" s="23">
        <v>0.557586574757919</v>
      </c>
      <c r="AH245" s="23">
        <v>0.0616864742501415</v>
      </c>
      <c r="AJ245" s="23">
        <v>0.0680912752866186</v>
      </c>
      <c r="AK245" s="23">
        <v>0.1715</v>
      </c>
      <c r="AL245" s="23">
        <v>0.103</v>
      </c>
      <c r="AM245" s="23">
        <v>0.0623</v>
      </c>
      <c r="AN245" s="23">
        <v>0.273616128631814</v>
      </c>
      <c r="AO245" s="23">
        <v>0.1629</v>
      </c>
      <c r="AP245" s="23">
        <v>0.2215</v>
      </c>
      <c r="AQ245" s="81">
        <v>0.0083</v>
      </c>
      <c r="AR245" s="23"/>
      <c r="AS245" s="23">
        <v>0.246760513841259</v>
      </c>
      <c r="AT245" s="23"/>
      <c r="AU245" s="23">
        <v>0.5649901908328875</v>
      </c>
      <c r="AV245" s="23">
        <v>0.1555198858569645</v>
      </c>
      <c r="AW245" s="23"/>
      <c r="AX245" s="21">
        <v>26.3</v>
      </c>
      <c r="AZ245">
        <f t="shared" si="5"/>
        <v>-7.146301776768877</v>
      </c>
    </row>
    <row r="246" spans="1:52" ht="12.75">
      <c r="A246" s="1">
        <v>6960</v>
      </c>
      <c r="B246" s="36" t="s">
        <v>161</v>
      </c>
      <c r="C246" s="36">
        <v>171.76</v>
      </c>
      <c r="D246" s="36">
        <v>159.25</v>
      </c>
      <c r="E246" s="23"/>
      <c r="F246" s="23">
        <v>-0.012462716356227088</v>
      </c>
      <c r="G246" s="23">
        <v>-0.018258699864590056</v>
      </c>
      <c r="H246" s="23"/>
      <c r="I246" s="23">
        <v>0.1917017136400728</v>
      </c>
      <c r="J246" s="23"/>
      <c r="K246" s="36">
        <v>181.05236</v>
      </c>
      <c r="L246" s="36"/>
      <c r="M246" s="23">
        <v>0.06568066362291813</v>
      </c>
      <c r="N246" s="23">
        <v>0.02061199207135778</v>
      </c>
      <c r="O246" s="23">
        <v>0.1530231999038346</v>
      </c>
      <c r="P246" s="23">
        <v>0.379889944972486</v>
      </c>
      <c r="Q246" s="23"/>
      <c r="R246" s="23">
        <v>0.11901703285136123</v>
      </c>
      <c r="S246" s="36">
        <v>3204.512366027655</v>
      </c>
      <c r="T246" s="36"/>
      <c r="U246" s="36">
        <v>403.07</v>
      </c>
      <c r="V246" s="36"/>
      <c r="W246" s="23">
        <v>0.111</v>
      </c>
      <c r="X246" s="23">
        <v>0.0075</v>
      </c>
      <c r="Y246" s="23"/>
      <c r="Z246" s="23">
        <v>0.12726909286258636</v>
      </c>
      <c r="AA246" s="23">
        <v>0.02831896863909611</v>
      </c>
      <c r="AB246" s="23"/>
      <c r="AC246" s="23">
        <v>0.11023393510187496</v>
      </c>
      <c r="AD246" s="23">
        <v>0.13954838335171532</v>
      </c>
      <c r="AE246" s="23">
        <v>-0.029314448249840364</v>
      </c>
      <c r="AF246" s="23"/>
      <c r="AG246" s="23">
        <v>0.6865966215823998</v>
      </c>
      <c r="AH246" s="23">
        <v>0.0575916230366492</v>
      </c>
      <c r="AJ246" s="23">
        <v>0.0754550987661152</v>
      </c>
      <c r="AK246" s="23">
        <v>0.1667</v>
      </c>
      <c r="AL246" s="23">
        <v>0.1163</v>
      </c>
      <c r="AM246" s="23">
        <v>0.0651</v>
      </c>
      <c r="AN246" s="23">
        <v>0.260416304860198</v>
      </c>
      <c r="AO246" s="23">
        <v>0.1668</v>
      </c>
      <c r="AP246" s="23">
        <v>0.1813</v>
      </c>
      <c r="AQ246" s="81">
        <v>0.0078</v>
      </c>
      <c r="AR246" s="23"/>
      <c r="AS246" s="23">
        <v>0.222120917416322</v>
      </c>
      <c r="AT246" s="23"/>
      <c r="AU246" s="23">
        <v>0.5869153607541393</v>
      </c>
      <c r="AV246" s="23">
        <v>0.17975264875317246</v>
      </c>
      <c r="AW246" s="23"/>
      <c r="AX246" s="21"/>
      <c r="AZ246">
        <f t="shared" si="5"/>
        <v>-2.9076979534359664</v>
      </c>
    </row>
    <row r="247" spans="1:52" ht="12.75">
      <c r="A247" s="1">
        <v>7362</v>
      </c>
      <c r="B247" s="36" t="s">
        <v>60</v>
      </c>
      <c r="C247" s="36">
        <v>3647.16</v>
      </c>
      <c r="D247" s="36">
        <v>3373.05</v>
      </c>
      <c r="E247" s="23"/>
      <c r="F247" s="23">
        <v>-0.012970650125494698</v>
      </c>
      <c r="G247" s="23">
        <v>-0.01831050505834586</v>
      </c>
      <c r="H247" s="23"/>
      <c r="I247" s="23">
        <v>0.14645190177827463</v>
      </c>
      <c r="J247" s="23"/>
      <c r="K247" s="36">
        <v>354.64405</v>
      </c>
      <c r="L247" s="36"/>
      <c r="M247" s="23">
        <v>0.07898217483314363</v>
      </c>
      <c r="N247" s="23">
        <v>0.02248904331824015</v>
      </c>
      <c r="O247" s="23">
        <v>0.31475599580092056</v>
      </c>
      <c r="P247" s="23">
        <v>0.0530169592182428</v>
      </c>
      <c r="Q247" s="23"/>
      <c r="R247" s="23">
        <v>0.11908082748450471</v>
      </c>
      <c r="S247" s="36">
        <v>5457.832986353689</v>
      </c>
      <c r="T247" s="36"/>
      <c r="U247" s="36">
        <v>7039.36</v>
      </c>
      <c r="V247" s="36"/>
      <c r="W247" s="23">
        <v>0.208</v>
      </c>
      <c r="X247" s="23">
        <v>0.0567</v>
      </c>
      <c r="Y247" s="23"/>
      <c r="Z247" s="23">
        <v>0.255545751084282</v>
      </c>
      <c r="AA247" s="23">
        <v>0.05946522186269346</v>
      </c>
      <c r="AB247" s="23"/>
      <c r="AC247" s="23">
        <v>0.1640474025235876</v>
      </c>
      <c r="AD247" s="23">
        <v>0.1091170601088755</v>
      </c>
      <c r="AE247" s="23">
        <v>0.054930342414712105</v>
      </c>
      <c r="AF247" s="23"/>
      <c r="AG247" s="23">
        <v>0.330571975294608</v>
      </c>
      <c r="AH247" s="23">
        <v>0.298172302845013</v>
      </c>
      <c r="AJ247" s="23">
        <v>0.106189194546843</v>
      </c>
      <c r="AK247" s="23">
        <v>0.313</v>
      </c>
      <c r="AL247" s="23">
        <v>0.0872</v>
      </c>
      <c r="AM247" s="23">
        <v>0.0536</v>
      </c>
      <c r="AN247" s="23">
        <v>0.317478771513668</v>
      </c>
      <c r="AO247" s="23">
        <v>0.1607</v>
      </c>
      <c r="AP247" s="23">
        <v>0.3725</v>
      </c>
      <c r="AQ247" s="81">
        <v>0.0192</v>
      </c>
      <c r="AR247" s="23"/>
      <c r="AS247" s="23">
        <v>0.415528764753782</v>
      </c>
      <c r="AT247" s="23"/>
      <c r="AU247" s="23">
        <v>0.6347854607990592</v>
      </c>
      <c r="AV247" s="23">
        <v>0.19906448438788144</v>
      </c>
      <c r="AW247" s="23"/>
      <c r="AX247" s="21">
        <v>49.4</v>
      </c>
      <c r="AZ247">
        <f t="shared" si="5"/>
        <v>-61.76224908705351</v>
      </c>
    </row>
    <row r="248" spans="1:52" ht="12.75">
      <c r="A248" s="1">
        <v>4800</v>
      </c>
      <c r="B248" s="36" t="s">
        <v>242</v>
      </c>
      <c r="C248" s="36">
        <v>78.93</v>
      </c>
      <c r="D248" s="36">
        <v>72.84</v>
      </c>
      <c r="E248" s="23"/>
      <c r="F248" s="23">
        <v>-0.01318068523453797</v>
      </c>
      <c r="G248" s="23">
        <v>-0.01327330538360294</v>
      </c>
      <c r="H248" s="23"/>
      <c r="I248" s="23">
        <v>0.3165043215804637</v>
      </c>
      <c r="J248" s="23"/>
      <c r="K248" s="36">
        <v>189.89292</v>
      </c>
      <c r="L248" s="36"/>
      <c r="M248" s="23">
        <v>0.04838247924420269</v>
      </c>
      <c r="N248" s="23">
        <v>0.021441984863142322</v>
      </c>
      <c r="O248" s="23">
        <v>0.12314225053078556</v>
      </c>
      <c r="P248" s="23">
        <v>0.370165745856354</v>
      </c>
      <c r="Q248" s="23"/>
      <c r="R248" s="23">
        <v>0.12283337967248516</v>
      </c>
      <c r="S248" s="36">
        <v>2937.982739459062</v>
      </c>
      <c r="T248" s="36"/>
      <c r="U248" s="36">
        <v>175.82</v>
      </c>
      <c r="V248" s="36"/>
      <c r="W248" s="23">
        <v>0.1183</v>
      </c>
      <c r="X248" s="23">
        <v>0.0054</v>
      </c>
      <c r="Y248" s="23"/>
      <c r="Z248" s="23">
        <v>0.13567652096209695</v>
      </c>
      <c r="AA248" s="23">
        <v>0.0215109098394401</v>
      </c>
      <c r="AB248" s="23"/>
      <c r="AC248" s="23">
        <v>0.14959531119173877</v>
      </c>
      <c r="AD248" s="23">
        <v>0.18587775607033213</v>
      </c>
      <c r="AE248" s="23">
        <v>-0.03628244487859336</v>
      </c>
      <c r="AF248" s="23"/>
      <c r="AG248" s="23">
        <v>0.604242255093497</v>
      </c>
      <c r="AH248" s="23">
        <v>0.0412621359223301</v>
      </c>
      <c r="AJ248" s="23">
        <v>0.069994499449945</v>
      </c>
      <c r="AK248" s="23">
        <v>0.0925</v>
      </c>
      <c r="AL248" s="23">
        <v>0.1054</v>
      </c>
      <c r="AM248" s="23">
        <v>0.0668</v>
      </c>
      <c r="AN248" s="23">
        <v>0.261787757794993</v>
      </c>
      <c r="AO248" s="23">
        <v>0.1984</v>
      </c>
      <c r="AP248" s="23">
        <v>0.1182</v>
      </c>
      <c r="AQ248" s="81">
        <v>0.0027</v>
      </c>
      <c r="AR248" s="23"/>
      <c r="AS248" s="23">
        <v>0.111117824773414</v>
      </c>
      <c r="AT248" s="23"/>
      <c r="AU248" s="23">
        <v>0.5088171459576777</v>
      </c>
      <c r="AV248" s="23">
        <v>0.1794628323385784</v>
      </c>
      <c r="AW248" s="23"/>
      <c r="AX248" s="21">
        <v>24.3</v>
      </c>
      <c r="AZ248">
        <f t="shared" si="5"/>
        <v>-0.9668275641416382</v>
      </c>
    </row>
    <row r="249" spans="1:52" ht="12.75">
      <c r="A249" s="1">
        <v>1320</v>
      </c>
      <c r="B249" s="36" t="s">
        <v>162</v>
      </c>
      <c r="C249" s="36">
        <v>182.04</v>
      </c>
      <c r="D249" s="36">
        <v>167.98</v>
      </c>
      <c r="E249" s="23"/>
      <c r="F249" s="23">
        <v>-0.01321949205116879</v>
      </c>
      <c r="G249" s="23">
        <v>-0.016319795547403926</v>
      </c>
      <c r="H249" s="23"/>
      <c r="I249" s="23">
        <v>0.26590111263164157</v>
      </c>
      <c r="J249" s="23"/>
      <c r="K249" s="36">
        <v>224.83613</v>
      </c>
      <c r="L249" s="36"/>
      <c r="M249" s="23">
        <v>0.07314610287156831</v>
      </c>
      <c r="N249" s="23">
        <v>0.019712535809542627</v>
      </c>
      <c r="O249" s="23">
        <v>0.05487346529691806</v>
      </c>
      <c r="P249" s="23">
        <v>0.307551951343132</v>
      </c>
      <c r="Q249" s="23"/>
      <c r="R249" s="23">
        <v>0.11173543381548226</v>
      </c>
      <c r="S249" s="36">
        <v>2951.0208460619515</v>
      </c>
      <c r="T249" s="36"/>
      <c r="U249" s="36">
        <v>406.93</v>
      </c>
      <c r="V249" s="36"/>
      <c r="W249" s="23">
        <v>0.1075</v>
      </c>
      <c r="X249" s="23">
        <v>0.0049</v>
      </c>
      <c r="Y249" s="23"/>
      <c r="Z249" s="23">
        <v>0.151589455079535</v>
      </c>
      <c r="AA249" s="23">
        <v>0.030545246931201826</v>
      </c>
      <c r="AB249" s="23"/>
      <c r="AC249" s="23">
        <v>0.1408518585456955</v>
      </c>
      <c r="AD249" s="23">
        <v>0.12000722935116573</v>
      </c>
      <c r="AE249" s="23">
        <v>0.020844629194529785</v>
      </c>
      <c r="AF249" s="23"/>
      <c r="AG249" s="23">
        <v>0.7044400265076209</v>
      </c>
      <c r="AH249" s="23">
        <v>0.0415982484948002</v>
      </c>
      <c r="AJ249" s="23">
        <v>0.0785269805888363</v>
      </c>
      <c r="AK249" s="23">
        <v>0.092</v>
      </c>
      <c r="AL249" s="23">
        <v>0.0935</v>
      </c>
      <c r="AM249" s="23">
        <v>0.0736</v>
      </c>
      <c r="AN249" s="23">
        <v>0.252945195043914</v>
      </c>
      <c r="AO249" s="23">
        <v>0.1681</v>
      </c>
      <c r="AP249" s="23">
        <v>0.1732</v>
      </c>
      <c r="AQ249" s="81">
        <v>0.0042</v>
      </c>
      <c r="AR249" s="23"/>
      <c r="AS249" s="23">
        <v>0.202708247845712</v>
      </c>
      <c r="AT249" s="23"/>
      <c r="AU249" s="23">
        <v>0.5559467388851275</v>
      </c>
      <c r="AV249" s="23">
        <v>0.13590611600090274</v>
      </c>
      <c r="AW249" s="23"/>
      <c r="AX249" s="21"/>
      <c r="AZ249">
        <f t="shared" si="5"/>
        <v>-2.7413992560529112</v>
      </c>
    </row>
    <row r="250" spans="1:52" ht="12.75">
      <c r="A250" s="1">
        <v>8440</v>
      </c>
      <c r="B250" s="36" t="s">
        <v>243</v>
      </c>
      <c r="C250" s="36">
        <v>100.18</v>
      </c>
      <c r="D250" s="36">
        <v>92.21</v>
      </c>
      <c r="E250" s="23"/>
      <c r="F250" s="23">
        <v>-0.013543465681023048</v>
      </c>
      <c r="G250" s="23">
        <v>-0.022415712364749818</v>
      </c>
      <c r="H250" s="23"/>
      <c r="I250" s="23">
        <v>0.08189795255118622</v>
      </c>
      <c r="J250" s="23"/>
      <c r="K250" s="36">
        <v>215.21721</v>
      </c>
      <c r="L250" s="36"/>
      <c r="M250" s="23">
        <v>0.06925641397303961</v>
      </c>
      <c r="N250" s="23">
        <v>0.025570857926429384</v>
      </c>
      <c r="O250" s="23">
        <v>0.11121473536955001</v>
      </c>
      <c r="P250" s="23">
        <v>0.218722659667542</v>
      </c>
      <c r="Q250" s="23"/>
      <c r="R250" s="23">
        <v>0.12297481680243824</v>
      </c>
      <c r="S250" s="36">
        <v>3565.356138205922</v>
      </c>
      <c r="T250" s="36"/>
      <c r="U250" s="36">
        <v>169.87</v>
      </c>
      <c r="V250" s="36"/>
      <c r="W250" s="23">
        <v>0.1605</v>
      </c>
      <c r="X250" s="23">
        <v>0.0107</v>
      </c>
      <c r="Y250" s="23"/>
      <c r="Z250" s="23">
        <v>0.16084498148732815</v>
      </c>
      <c r="AA250" s="23">
        <v>0.02238303601480983</v>
      </c>
      <c r="AB250" s="23"/>
      <c r="AC250" s="23">
        <v>0.08914801579838255</v>
      </c>
      <c r="AD250" s="23">
        <v>0.12422418657137484</v>
      </c>
      <c r="AE250" s="23">
        <v>-0.035076170772992285</v>
      </c>
      <c r="AF250" s="23"/>
      <c r="AG250" s="23">
        <v>0.5836938123001693</v>
      </c>
      <c r="AH250" s="23">
        <v>0.0331905781584582</v>
      </c>
      <c r="AJ250" s="23">
        <v>0.0746610609854032</v>
      </c>
      <c r="AK250" s="23">
        <v>0.1917</v>
      </c>
      <c r="AL250" s="23">
        <v>0.0959</v>
      </c>
      <c r="AM250" s="23">
        <v>0.0657</v>
      </c>
      <c r="AN250" s="23">
        <v>0.265660412901555</v>
      </c>
      <c r="AO250" s="23">
        <v>0.1188</v>
      </c>
      <c r="AP250" s="23">
        <v>0.2604</v>
      </c>
      <c r="AQ250" s="81">
        <v>0.0093</v>
      </c>
      <c r="AR250" s="23"/>
      <c r="AS250" s="23">
        <v>0.278331028123559</v>
      </c>
      <c r="AT250" s="23"/>
      <c r="AU250" s="23">
        <v>0.4629502179398945</v>
      </c>
      <c r="AV250" s="23">
        <v>0.06779077770130763</v>
      </c>
      <c r="AW250" s="23"/>
      <c r="AX250" s="21">
        <v>27.2</v>
      </c>
      <c r="AZ250">
        <f t="shared" si="5"/>
        <v>-2.0669528371535804</v>
      </c>
    </row>
    <row r="251" spans="1:52" ht="12.75">
      <c r="A251" s="1">
        <v>2162</v>
      </c>
      <c r="B251" s="36" t="s">
        <v>61</v>
      </c>
      <c r="C251" s="36">
        <v>2531.38</v>
      </c>
      <c r="D251" s="36">
        <v>2319.94</v>
      </c>
      <c r="E251" s="23"/>
      <c r="F251" s="23">
        <v>-0.014429226944915219</v>
      </c>
      <c r="G251" s="23">
        <v>-0.019082091751992825</v>
      </c>
      <c r="H251" s="23"/>
      <c r="I251" s="23">
        <v>0.2034586505056078</v>
      </c>
      <c r="J251" s="23"/>
      <c r="K251" s="36">
        <v>217.58066</v>
      </c>
      <c r="L251" s="36"/>
      <c r="M251" s="23">
        <v>0.08693195242970764</v>
      </c>
      <c r="N251" s="23">
        <v>0.029286589128355797</v>
      </c>
      <c r="O251" s="23">
        <v>0.14686823679185232</v>
      </c>
      <c r="P251" s="23">
        <v>0.158284033109328</v>
      </c>
      <c r="Q251" s="23"/>
      <c r="R251" s="23">
        <v>0.11696791662518609</v>
      </c>
      <c r="S251" s="36">
        <v>3925.927356058585</v>
      </c>
      <c r="T251" s="36"/>
      <c r="U251" s="36">
        <v>5456.43</v>
      </c>
      <c r="V251" s="36"/>
      <c r="W251" s="23">
        <v>0.1105</v>
      </c>
      <c r="X251" s="23">
        <v>0.0215</v>
      </c>
      <c r="Y251" s="23"/>
      <c r="Z251" s="23">
        <v>0.14100104683523834</v>
      </c>
      <c r="AA251" s="23">
        <v>0.02456396734123328</v>
      </c>
      <c r="AB251" s="23"/>
      <c r="AC251" s="23">
        <v>0.12176707925870205</v>
      </c>
      <c r="AD251" s="23">
        <v>0.09446078096149901</v>
      </c>
      <c r="AE251" s="23">
        <v>0.027306298297203033</v>
      </c>
      <c r="AF251" s="23"/>
      <c r="AG251" s="23">
        <v>0.6257505299870068</v>
      </c>
      <c r="AH251" s="23">
        <v>0.127334034298974</v>
      </c>
      <c r="AJ251" s="23">
        <v>0.07520351140877</v>
      </c>
      <c r="AK251" s="23">
        <v>0.2615</v>
      </c>
      <c r="AL251" s="23">
        <v>0.1064</v>
      </c>
      <c r="AM251" s="23">
        <v>0.0549</v>
      </c>
      <c r="AN251" s="23">
        <v>0.288466923782372</v>
      </c>
      <c r="AO251" s="23">
        <v>0.1704</v>
      </c>
      <c r="AP251" s="23">
        <v>0.237</v>
      </c>
      <c r="AQ251" s="81">
        <v>0.008</v>
      </c>
      <c r="AR251" s="23"/>
      <c r="AS251" s="23">
        <v>0.290392600348853</v>
      </c>
      <c r="AT251" s="23"/>
      <c r="AU251" s="23">
        <v>0.5761795307416414</v>
      </c>
      <c r="AV251" s="23">
        <v>0.1567969915349908</v>
      </c>
      <c r="AW251" s="23"/>
      <c r="AX251" s="21">
        <v>24.5</v>
      </c>
      <c r="AZ251">
        <f t="shared" si="5"/>
        <v>-44.269307939118235</v>
      </c>
    </row>
    <row r="252" spans="1:52" ht="12.75">
      <c r="A252" s="1">
        <v>2040</v>
      </c>
      <c r="B252" s="36" t="s">
        <v>244</v>
      </c>
      <c r="C252" s="36">
        <v>57.45</v>
      </c>
      <c r="D252" s="36">
        <v>52.4</v>
      </c>
      <c r="E252" s="23"/>
      <c r="F252" s="23">
        <v>-0.015249082226999833</v>
      </c>
      <c r="G252" s="23">
        <v>-0.017795719762940698</v>
      </c>
      <c r="H252" s="23"/>
      <c r="I252" s="23">
        <v>0.2615002863141821</v>
      </c>
      <c r="J252" s="23"/>
      <c r="K252" s="36">
        <v>204.91980999999998</v>
      </c>
      <c r="L252" s="36"/>
      <c r="M252" s="23">
        <v>0.0038161838161838713</v>
      </c>
      <c r="N252" s="23">
        <v>0.017776451530394748</v>
      </c>
      <c r="O252" s="23">
        <v>0.24844124700239809</v>
      </c>
      <c r="P252" s="23">
        <v>0.126976744186047</v>
      </c>
      <c r="Q252" s="23"/>
      <c r="R252" s="23">
        <v>0.09815132338045149</v>
      </c>
      <c r="S252" s="36">
        <v>2726.7302404458414</v>
      </c>
      <c r="T252" s="36"/>
      <c r="U252" s="36">
        <v>114.71</v>
      </c>
      <c r="V252" s="36"/>
      <c r="W252" s="23">
        <v>0.1449</v>
      </c>
      <c r="X252" s="23">
        <v>0.0062</v>
      </c>
      <c r="Y252" s="23"/>
      <c r="Z252" s="23">
        <v>0.16284546983898102</v>
      </c>
      <c r="AA252" s="23">
        <v>0.024019494082153633</v>
      </c>
      <c r="AB252" s="23"/>
      <c r="AC252" s="23">
        <v>0.10028078620136383</v>
      </c>
      <c r="AD252" s="23">
        <v>0.1538307260328921</v>
      </c>
      <c r="AE252" s="23">
        <v>-0.05354993983152828</v>
      </c>
      <c r="AF252" s="23"/>
      <c r="AG252" s="23">
        <v>0.7340553549939831</v>
      </c>
      <c r="AH252" s="23">
        <v>0.0281481481481481</v>
      </c>
      <c r="AJ252" s="23">
        <v>0.067530047162635</v>
      </c>
      <c r="AK252" s="23">
        <v>0.1635</v>
      </c>
      <c r="AL252" s="23">
        <v>0.1289</v>
      </c>
      <c r="AM252" s="23">
        <v>0.0741</v>
      </c>
      <c r="AN252" s="23">
        <v>0.25321256080763</v>
      </c>
      <c r="AO252" s="23">
        <v>0.1683</v>
      </c>
      <c r="AP252" s="23">
        <v>0.1692</v>
      </c>
      <c r="AQ252" s="81">
        <v>0.0053</v>
      </c>
      <c r="AR252" s="23"/>
      <c r="AS252" s="23">
        <v>0.184368257012707</v>
      </c>
      <c r="AT252" s="23"/>
      <c r="AU252" s="23">
        <v>0.5514500836586727</v>
      </c>
      <c r="AV252" s="23">
        <v>0.15741773563859454</v>
      </c>
      <c r="AW252" s="23"/>
      <c r="AX252" s="21"/>
      <c r="AZ252">
        <f t="shared" si="5"/>
        <v>-0.9324957155780925</v>
      </c>
    </row>
    <row r="253" spans="1:52" ht="12.75">
      <c r="A253" s="1">
        <v>8140</v>
      </c>
      <c r="B253" s="36" t="s">
        <v>245</v>
      </c>
      <c r="C253" s="36">
        <v>41.69</v>
      </c>
      <c r="D253" s="36">
        <v>37.92</v>
      </c>
      <c r="E253" s="23"/>
      <c r="F253" s="23">
        <v>-0.015500005370978731</v>
      </c>
      <c r="G253" s="23">
        <v>-0.015614095754977186</v>
      </c>
      <c r="H253" s="23"/>
      <c r="I253" s="23">
        <v>0.3300842992623814</v>
      </c>
      <c r="J253" s="23"/>
      <c r="K253" s="36">
        <v>141.72072</v>
      </c>
      <c r="L253" s="36"/>
      <c r="M253" s="23">
        <v>0.19220445459737268</v>
      </c>
      <c r="N253" s="23">
        <v>0.02026452527161077</v>
      </c>
      <c r="O253" s="23">
        <v>0.02564102564102564</v>
      </c>
      <c r="P253" s="23">
        <v>0.363952536824877</v>
      </c>
      <c r="Q253" s="23"/>
      <c r="R253" s="23">
        <v>0.10287507465203245</v>
      </c>
      <c r="S253" s="36">
        <v>2144.0192878656476</v>
      </c>
      <c r="T253" s="36"/>
      <c r="U253" s="36">
        <v>104.65</v>
      </c>
      <c r="V253" s="36"/>
      <c r="W253" s="23">
        <v>0.2153</v>
      </c>
      <c r="X253" s="23">
        <v>0.0282</v>
      </c>
      <c r="Y253" s="23"/>
      <c r="Z253" s="23">
        <v>0.2776080510378291</v>
      </c>
      <c r="AA253" s="23">
        <v>0.04213817748659917</v>
      </c>
      <c r="AB253" s="23"/>
      <c r="AC253" s="23">
        <v>0.30031282586027114</v>
      </c>
      <c r="AD253" s="23">
        <v>0.19160583941605838</v>
      </c>
      <c r="AE253" s="23">
        <v>0.10870698644421276</v>
      </c>
      <c r="AF253" s="23"/>
      <c r="AG253" s="23">
        <v>0.43665276329509906</v>
      </c>
      <c r="AH253" s="23">
        <v>0.044973544973545</v>
      </c>
      <c r="AJ253" s="23">
        <v>0.0841148602919849</v>
      </c>
      <c r="AK253" s="23">
        <v>0.4963</v>
      </c>
      <c r="AL253" s="23">
        <v>0.1625</v>
      </c>
      <c r="AM253" s="23">
        <v>0.0531</v>
      </c>
      <c r="AN253" s="23">
        <v>0.294077174473941</v>
      </c>
      <c r="AO253" s="23">
        <v>0.2572</v>
      </c>
      <c r="AP253" s="23">
        <v>0.1582</v>
      </c>
      <c r="AQ253" s="81">
        <v>0.0031</v>
      </c>
      <c r="AR253" s="23"/>
      <c r="AS253" s="23">
        <v>0.142353823088456</v>
      </c>
      <c r="AT253" s="23"/>
      <c r="AU253" s="23">
        <v>0.4737893927747886</v>
      </c>
      <c r="AV253" s="23">
        <v>0.08316679477325134</v>
      </c>
      <c r="AW253" s="23"/>
      <c r="AX253" s="21"/>
      <c r="AZ253">
        <f t="shared" si="5"/>
        <v>-0.5920865110287349</v>
      </c>
    </row>
    <row r="254" spans="1:52" ht="12.75">
      <c r="A254" s="1">
        <v>9320</v>
      </c>
      <c r="B254" s="36" t="s">
        <v>163</v>
      </c>
      <c r="C254" s="36">
        <v>241.52</v>
      </c>
      <c r="D254" s="36">
        <v>219.96</v>
      </c>
      <c r="E254" s="23"/>
      <c r="F254" s="23">
        <v>-0.015515846822590218</v>
      </c>
      <c r="G254" s="23">
        <v>-0.019326541995577262</v>
      </c>
      <c r="H254" s="23"/>
      <c r="I254" s="23">
        <v>0.237436900268316</v>
      </c>
      <c r="J254" s="23"/>
      <c r="K254" s="36">
        <v>187.48641</v>
      </c>
      <c r="L254" s="36"/>
      <c r="M254" s="23">
        <v>0.04322830748927742</v>
      </c>
      <c r="N254" s="23">
        <v>0.01529582720982843</v>
      </c>
      <c r="O254" s="23">
        <v>0.04598942027420922</v>
      </c>
      <c r="P254" s="23">
        <v>0.322355430183357</v>
      </c>
      <c r="Q254" s="23"/>
      <c r="R254" s="23">
        <v>0.11155356589100975</v>
      </c>
      <c r="S254" s="36">
        <v>2718.589770971232</v>
      </c>
      <c r="T254" s="36"/>
      <c r="U254" s="36">
        <v>594.75</v>
      </c>
      <c r="V254" s="36"/>
      <c r="W254" s="23">
        <v>0.0846</v>
      </c>
      <c r="X254" s="23">
        <v>0.0056</v>
      </c>
      <c r="Y254" s="23"/>
      <c r="Z254" s="23">
        <v>0.14031245566747055</v>
      </c>
      <c r="AA254" s="23">
        <v>0.03565275553843971</v>
      </c>
      <c r="AB254" s="23"/>
      <c r="AC254" s="23">
        <v>0.09842305600870038</v>
      </c>
      <c r="AD254" s="23">
        <v>0.10168569874932028</v>
      </c>
      <c r="AE254" s="23">
        <v>-0.003262642740619895</v>
      </c>
      <c r="AF254" s="23"/>
      <c r="AG254" s="23">
        <v>0.7244426318651441</v>
      </c>
      <c r="AH254" s="23">
        <v>0.0382244143033292</v>
      </c>
      <c r="AJ254" s="23">
        <v>0.0759177736094629</v>
      </c>
      <c r="AK254" s="23">
        <v>0.1323</v>
      </c>
      <c r="AL254" s="23">
        <v>0.115</v>
      </c>
      <c r="AM254" s="23">
        <v>0.0798</v>
      </c>
      <c r="AN254" s="23">
        <v>0.247525834557946</v>
      </c>
      <c r="AO254" s="23">
        <v>0.1789</v>
      </c>
      <c r="AP254" s="23">
        <v>0.1508</v>
      </c>
      <c r="AQ254" s="81">
        <v>0.0031</v>
      </c>
      <c r="AR254" s="23"/>
      <c r="AS254" s="23">
        <v>0.1936301018956</v>
      </c>
      <c r="AT254" s="23"/>
      <c r="AU254" s="23">
        <v>0.5583539334011923</v>
      </c>
      <c r="AV254" s="23">
        <v>0.15748145993892687</v>
      </c>
      <c r="AW254" s="23"/>
      <c r="AX254" s="21">
        <v>24.9</v>
      </c>
      <c r="AZ254">
        <f t="shared" si="5"/>
        <v>-4.251066177347175</v>
      </c>
    </row>
    <row r="255" spans="1:52" ht="12.75">
      <c r="A255" s="1">
        <v>920</v>
      </c>
      <c r="B255" s="36" t="s">
        <v>164</v>
      </c>
      <c r="C255" s="36">
        <v>153.51</v>
      </c>
      <c r="D255" s="36">
        <v>139.32</v>
      </c>
      <c r="E255" s="23"/>
      <c r="F255" s="23">
        <v>-0.016176722337698735</v>
      </c>
      <c r="G255" s="23">
        <v>-0.023820380344119707</v>
      </c>
      <c r="H255" s="23"/>
      <c r="I255" s="23">
        <v>0.17543103448275865</v>
      </c>
      <c r="J255" s="23"/>
      <c r="K255" s="36">
        <v>141.34319</v>
      </c>
      <c r="L255" s="36"/>
      <c r="M255" s="23">
        <v>0.17292179802955676</v>
      </c>
      <c r="N255" s="23">
        <v>0.047780218509740444</v>
      </c>
      <c r="O255" s="23">
        <v>0.27409110156675337</v>
      </c>
      <c r="P255" s="23">
        <v>0.311753648827952</v>
      </c>
      <c r="Q255" s="23"/>
      <c r="R255" s="23">
        <v>0.12560208583436852</v>
      </c>
      <c r="S255" s="36">
        <v>2995.1432217865927</v>
      </c>
      <c r="T255" s="36"/>
      <c r="U255" s="36">
        <v>363.99</v>
      </c>
      <c r="V255" s="36"/>
      <c r="W255" s="23">
        <v>0.2033</v>
      </c>
      <c r="X255" s="23">
        <v>0.0157</v>
      </c>
      <c r="Y255" s="23"/>
      <c r="Z255" s="23">
        <v>0.2681486725663717</v>
      </c>
      <c r="AA255" s="23">
        <v>0.08896097513024673</v>
      </c>
      <c r="AB255" s="23"/>
      <c r="AC255" s="23">
        <v>0.2298402220388568</v>
      </c>
      <c r="AD255" s="23">
        <v>0.22481434250993923</v>
      </c>
      <c r="AE255" s="23">
        <v>0.0050258795289175595</v>
      </c>
      <c r="AF255" s="23"/>
      <c r="AG255" s="23">
        <v>0.4479783962193384</v>
      </c>
      <c r="AH255" s="23">
        <v>0.0568383658969805</v>
      </c>
      <c r="AJ255" s="23">
        <v>0.0872475476053087</v>
      </c>
      <c r="AK255" s="23">
        <v>0.2334</v>
      </c>
      <c r="AL255" s="23">
        <v>0.139</v>
      </c>
      <c r="AM255" s="23">
        <v>0.0444</v>
      </c>
      <c r="AN255" s="23">
        <v>0.291476642087102</v>
      </c>
      <c r="AO255" s="23">
        <v>0.1978</v>
      </c>
      <c r="AP255" s="23">
        <v>0.1755</v>
      </c>
      <c r="AQ255" s="81">
        <v>0.0051</v>
      </c>
      <c r="AR255" s="23"/>
      <c r="AS255" s="23">
        <v>0.172265188222139</v>
      </c>
      <c r="AT255" s="23"/>
      <c r="AU255" s="23">
        <v>0.48490260646313554</v>
      </c>
      <c r="AV255" s="23">
        <v>0.08757046380532456</v>
      </c>
      <c r="AW255" s="23"/>
      <c r="AX255" s="21"/>
      <c r="AZ255">
        <f t="shared" si="5"/>
        <v>-3.3186553895427573</v>
      </c>
    </row>
    <row r="256" spans="1:52" ht="12.75">
      <c r="A256" s="1">
        <v>3850</v>
      </c>
      <c r="B256" s="36" t="s">
        <v>246</v>
      </c>
      <c r="C256" s="36">
        <v>50.16</v>
      </c>
      <c r="D256" s="36">
        <v>45.37</v>
      </c>
      <c r="E256" s="23"/>
      <c r="F256" s="23">
        <v>-0.01662479659030014</v>
      </c>
      <c r="G256" s="23">
        <v>-0.013111903504350653</v>
      </c>
      <c r="H256" s="23"/>
      <c r="I256" s="23">
        <v>0.4056437389770723</v>
      </c>
      <c r="J256" s="23"/>
      <c r="K256" s="36">
        <v>201.39085999999998</v>
      </c>
      <c r="L256" s="36"/>
      <c r="M256" s="23">
        <v>0.10439751552795018</v>
      </c>
      <c r="N256" s="23">
        <v>0.034008177919617036</v>
      </c>
      <c r="O256" s="23">
        <v>0.22639296187683283</v>
      </c>
      <c r="P256" s="23">
        <v>0.137146643109541</v>
      </c>
      <c r="Q256" s="23"/>
      <c r="R256" s="23">
        <v>0.11944382712314572</v>
      </c>
      <c r="S256" s="36">
        <v>3298.059210482224</v>
      </c>
      <c r="T256" s="36"/>
      <c r="U256" s="36">
        <v>101.54</v>
      </c>
      <c r="V256" s="36"/>
      <c r="W256" s="23">
        <v>0.148</v>
      </c>
      <c r="X256" s="23">
        <v>0.0067</v>
      </c>
      <c r="Y256" s="23"/>
      <c r="Z256" s="23">
        <v>0.18632284784538014</v>
      </c>
      <c r="AA256" s="23">
        <v>0.024691358024691357</v>
      </c>
      <c r="AB256" s="23"/>
      <c r="AC256" s="23">
        <v>0.17267147050974113</v>
      </c>
      <c r="AD256" s="23">
        <v>0.20496397117694154</v>
      </c>
      <c r="AE256" s="23">
        <v>-0.03229250066720041</v>
      </c>
      <c r="AF256" s="23"/>
      <c r="AG256" s="23">
        <v>0.6570589805177476</v>
      </c>
      <c r="AH256" s="23">
        <v>0.0436681222707424</v>
      </c>
      <c r="AJ256" s="23">
        <v>0.0655322002640568</v>
      </c>
      <c r="AK256" s="23">
        <v>0.0885</v>
      </c>
      <c r="AL256" s="23">
        <v>0.0878</v>
      </c>
      <c r="AM256" s="23">
        <v>0.063</v>
      </c>
      <c r="AN256" s="23">
        <v>0.261293467663308</v>
      </c>
      <c r="AO256" s="23">
        <v>0.1662</v>
      </c>
      <c r="AP256" s="23">
        <v>0.1714</v>
      </c>
      <c r="AQ256" s="81">
        <v>0.0052</v>
      </c>
      <c r="AR256" s="23"/>
      <c r="AS256" s="23">
        <v>0.193641169154229</v>
      </c>
      <c r="AT256" s="23"/>
      <c r="AU256" s="23">
        <v>0.5151792245793709</v>
      </c>
      <c r="AV256" s="23">
        <v>0.20190197512801755</v>
      </c>
      <c r="AW256" s="23"/>
      <c r="AX256" s="21"/>
      <c r="AZ256">
        <f t="shared" si="5"/>
        <v>-0.594887061992389</v>
      </c>
    </row>
    <row r="257" spans="1:52" ht="12.75">
      <c r="A257" s="1">
        <v>7880</v>
      </c>
      <c r="B257" s="36" t="s">
        <v>165</v>
      </c>
      <c r="C257" s="36">
        <v>146.63</v>
      </c>
      <c r="D257" s="36">
        <v>132.35</v>
      </c>
      <c r="E257" s="23"/>
      <c r="F257" s="23">
        <v>-0.01690733514516629</v>
      </c>
      <c r="G257" s="23">
        <v>-0.026460560030082902</v>
      </c>
      <c r="H257" s="23"/>
      <c r="I257" s="23">
        <v>0.03044496487119438</v>
      </c>
      <c r="J257" s="23"/>
      <c r="K257" s="36">
        <v>162.74318</v>
      </c>
      <c r="L257" s="36"/>
      <c r="M257" s="23">
        <v>0.11315014720314043</v>
      </c>
      <c r="N257" s="23">
        <v>0.03121527777777778</v>
      </c>
      <c r="O257" s="23">
        <v>0.04640076275226442</v>
      </c>
      <c r="P257" s="23">
        <v>0.0449308755760369</v>
      </c>
      <c r="Q257" s="23"/>
      <c r="R257" s="23">
        <v>0.1008903497057268</v>
      </c>
      <c r="S257" s="36">
        <v>3091.6815369651144</v>
      </c>
      <c r="T257" s="36"/>
      <c r="U257" s="36">
        <v>201.44</v>
      </c>
      <c r="V257" s="36"/>
      <c r="W257" s="23">
        <v>0.1332</v>
      </c>
      <c r="X257" s="23">
        <v>0.007</v>
      </c>
      <c r="Y257" s="23"/>
      <c r="Z257" s="23">
        <v>0.17862788491938034</v>
      </c>
      <c r="AA257" s="23">
        <v>0.06079921549399363</v>
      </c>
      <c r="AB257" s="23"/>
      <c r="AC257" s="23">
        <v>0.0990769949760486</v>
      </c>
      <c r="AD257" s="23" t="s">
        <v>299</v>
      </c>
      <c r="AE257" s="23" t="s">
        <v>299</v>
      </c>
      <c r="AF257" s="23"/>
      <c r="AG257" s="23">
        <v>0.6631615842972309</v>
      </c>
      <c r="AH257" s="23">
        <v>0.0383720930232558</v>
      </c>
      <c r="AJ257" s="23">
        <v>0.0762700457639503</v>
      </c>
      <c r="AK257" s="23">
        <v>0.1129</v>
      </c>
      <c r="AL257" s="23">
        <v>0.0925</v>
      </c>
      <c r="AM257" s="23">
        <v>0.0663</v>
      </c>
      <c r="AN257" s="23">
        <v>0.270551090415366</v>
      </c>
      <c r="AO257" s="23">
        <v>0.1191</v>
      </c>
      <c r="AP257" s="23">
        <v>0.2805</v>
      </c>
      <c r="AQ257" s="81">
        <v>0.0086</v>
      </c>
      <c r="AR257" s="23"/>
      <c r="AS257" s="23">
        <v>0.332583362178378</v>
      </c>
      <c r="AT257" s="23"/>
      <c r="AU257" s="23">
        <v>0.44586639365241876</v>
      </c>
      <c r="AV257" s="23">
        <v>0.13309444586639366</v>
      </c>
      <c r="AW257" s="23"/>
      <c r="AX257" s="21">
        <v>25.1</v>
      </c>
      <c r="AZ257">
        <f t="shared" si="5"/>
        <v>-3.502055119981472</v>
      </c>
    </row>
    <row r="258" spans="1:52" ht="12.75">
      <c r="A258" s="1">
        <v>870</v>
      </c>
      <c r="B258" s="36" t="s">
        <v>247</v>
      </c>
      <c r="C258" s="36">
        <v>68.3</v>
      </c>
      <c r="D258" s="36">
        <v>61.48</v>
      </c>
      <c r="E258" s="23"/>
      <c r="F258" s="23">
        <v>-0.017460096447621032</v>
      </c>
      <c r="G258" s="23">
        <v>-0.019061164704528455</v>
      </c>
      <c r="H258" s="23"/>
      <c r="I258" s="23">
        <v>0.297640358014646</v>
      </c>
      <c r="J258" s="23"/>
      <c r="K258" s="36">
        <v>247.20088</v>
      </c>
      <c r="L258" s="36"/>
      <c r="M258" s="23">
        <v>0.05630663023155469</v>
      </c>
      <c r="N258" s="23">
        <v>0.02224266961109066</v>
      </c>
      <c r="O258" s="23">
        <v>0.15306122448979592</v>
      </c>
      <c r="P258" s="23">
        <v>0.307863351526178</v>
      </c>
      <c r="Q258" s="23"/>
      <c r="R258" s="23">
        <v>0.11657778020344747</v>
      </c>
      <c r="S258" s="36">
        <v>3107.4189623898255</v>
      </c>
      <c r="T258" s="36"/>
      <c r="U258" s="36">
        <v>162.45</v>
      </c>
      <c r="V258" s="36"/>
      <c r="W258" s="23">
        <v>0.1589</v>
      </c>
      <c r="X258" s="23">
        <v>0.0199</v>
      </c>
      <c r="Y258" s="23"/>
      <c r="Z258" s="23">
        <v>0.23772132409545804</v>
      </c>
      <c r="AA258" s="23">
        <v>0.05735343951202982</v>
      </c>
      <c r="AB258" s="23"/>
      <c r="AC258" s="23">
        <v>0.27238805970149255</v>
      </c>
      <c r="AD258" s="23">
        <v>0.09741471215351813</v>
      </c>
      <c r="AE258" s="23">
        <v>0.17497334754797442</v>
      </c>
      <c r="AF258" s="23"/>
      <c r="AG258" s="23">
        <v>0.3781982942430704</v>
      </c>
      <c r="AH258" s="23">
        <v>0.115062761506276</v>
      </c>
      <c r="AJ258" s="23">
        <v>0.0908473425029716</v>
      </c>
      <c r="AK258" s="23">
        <v>0.208</v>
      </c>
      <c r="AL258" s="23">
        <v>0.127</v>
      </c>
      <c r="AM258" s="23">
        <v>0.0693</v>
      </c>
      <c r="AN258" s="23">
        <v>0.25257151299145</v>
      </c>
      <c r="AO258" s="23">
        <v>0.1807</v>
      </c>
      <c r="AP258" s="23">
        <v>0.1962</v>
      </c>
      <c r="AQ258" s="81">
        <v>0.0078</v>
      </c>
      <c r="AR258" s="23"/>
      <c r="AS258" s="23">
        <v>0.196156885990911</v>
      </c>
      <c r="AT258" s="23"/>
      <c r="AU258" s="23">
        <v>0.5525179856115108</v>
      </c>
      <c r="AV258" s="23">
        <v>0.1474820143884892</v>
      </c>
      <c r="AW258" s="23"/>
      <c r="AX258" s="21"/>
      <c r="AZ258">
        <f t="shared" si="5"/>
        <v>-1.1718804060344092</v>
      </c>
    </row>
    <row r="259" spans="1:52" ht="12.75">
      <c r="A259" s="1">
        <v>5280</v>
      </c>
      <c r="B259" s="36" t="s">
        <v>248</v>
      </c>
      <c r="C259" s="36">
        <v>54.16</v>
      </c>
      <c r="D259" s="36">
        <v>48.52</v>
      </c>
      <c r="E259" s="23"/>
      <c r="F259" s="23">
        <v>-0.01809338450243214</v>
      </c>
      <c r="G259" s="23">
        <v>-0.023800680769012206</v>
      </c>
      <c r="H259" s="23"/>
      <c r="I259" s="23">
        <v>0.1895344046147507</v>
      </c>
      <c r="J259" s="23"/>
      <c r="K259" s="36">
        <v>246.39157</v>
      </c>
      <c r="L259" s="36"/>
      <c r="M259" s="23">
        <v>0.04595203935232628</v>
      </c>
      <c r="N259" s="23">
        <v>0.016245547179189794</v>
      </c>
      <c r="O259" s="23">
        <v>0.12289648138704742</v>
      </c>
      <c r="P259" s="23">
        <v>0.16008316008316</v>
      </c>
      <c r="Q259" s="23"/>
      <c r="R259" s="23">
        <v>0.10863390700357915</v>
      </c>
      <c r="S259" s="36">
        <v>2665.637459197217</v>
      </c>
      <c r="T259" s="36"/>
      <c r="U259" s="36">
        <v>118.77</v>
      </c>
      <c r="V259" s="36"/>
      <c r="W259" s="23">
        <v>0.2111</v>
      </c>
      <c r="X259" s="23">
        <v>0.0118</v>
      </c>
      <c r="Y259" s="23"/>
      <c r="Z259" s="23">
        <v>0.1926253035990285</v>
      </c>
      <c r="AA259" s="23">
        <v>0.03005194162750433</v>
      </c>
      <c r="AB259" s="23"/>
      <c r="AC259" s="23">
        <v>0.13860027445598902</v>
      </c>
      <c r="AD259" s="23">
        <v>0.1917271123309155</v>
      </c>
      <c r="AE259" s="23">
        <v>-0.053126837874926475</v>
      </c>
      <c r="AF259" s="23"/>
      <c r="AG259" s="23">
        <v>0.6424230543030778</v>
      </c>
      <c r="AH259" s="23">
        <v>0.0470016207455429</v>
      </c>
      <c r="AJ259" s="23">
        <v>0.0689580980044107</v>
      </c>
      <c r="AK259" s="23">
        <v>0.0914</v>
      </c>
      <c r="AL259" s="23">
        <v>0.1509</v>
      </c>
      <c r="AM259" s="23">
        <v>0.0642</v>
      </c>
      <c r="AN259" s="23">
        <v>0.310889205095606</v>
      </c>
      <c r="AO259" s="23">
        <v>0.184</v>
      </c>
      <c r="AP259" s="23">
        <v>0.2038</v>
      </c>
      <c r="AQ259" s="81">
        <v>0.018</v>
      </c>
      <c r="AR259" s="23"/>
      <c r="AS259" s="23">
        <v>0.235138521509119</v>
      </c>
      <c r="AT259" s="23"/>
      <c r="AU259" s="23">
        <v>0.6860578090842847</v>
      </c>
      <c r="AV259" s="23">
        <v>0.35304833616711195</v>
      </c>
      <c r="AW259" s="23"/>
      <c r="AX259" s="21"/>
      <c r="AZ259">
        <f t="shared" si="5"/>
        <v>-1.1548090309124723</v>
      </c>
    </row>
    <row r="260" spans="1:52" ht="12.75">
      <c r="A260" s="1">
        <v>3290</v>
      </c>
      <c r="B260" s="36" t="s">
        <v>166</v>
      </c>
      <c r="C260" s="36">
        <v>184.4</v>
      </c>
      <c r="D260" s="36">
        <v>160.4</v>
      </c>
      <c r="E260" s="23"/>
      <c r="F260" s="23">
        <v>-0.022869986342895166</v>
      </c>
      <c r="G260" s="23">
        <v>-0.016525332775429002</v>
      </c>
      <c r="H260" s="23"/>
      <c r="I260" s="23">
        <v>0.4933333333333334</v>
      </c>
      <c r="J260" s="23"/>
      <c r="K260" s="36">
        <v>191.07753</v>
      </c>
      <c r="L260" s="36"/>
      <c r="M260" s="23">
        <v>0.19316422335694283</v>
      </c>
      <c r="N260" s="23">
        <v>0.03817917614354309</v>
      </c>
      <c r="O260" s="23">
        <v>0.10979645871255998</v>
      </c>
      <c r="P260" s="23">
        <v>0.357545293857711</v>
      </c>
      <c r="Q260" s="23"/>
      <c r="R260" s="23">
        <v>0.10652099998773627</v>
      </c>
      <c r="S260" s="36">
        <v>2700.124773753164</v>
      </c>
      <c r="T260" s="36"/>
      <c r="U260" s="36">
        <v>341.85</v>
      </c>
      <c r="V260" s="36"/>
      <c r="W260" s="23">
        <v>0.1513</v>
      </c>
      <c r="X260" s="23">
        <v>0.0175</v>
      </c>
      <c r="Y260" s="23"/>
      <c r="Z260" s="23">
        <v>0.16829357894460625</v>
      </c>
      <c r="AA260" s="23">
        <v>0.04918857717951944</v>
      </c>
      <c r="AB260" s="23"/>
      <c r="AC260" s="23">
        <v>0.16481124968611366</v>
      </c>
      <c r="AD260" s="23">
        <v>0.11442203063530594</v>
      </c>
      <c r="AE260" s="23">
        <v>0.05038921905080772</v>
      </c>
      <c r="AF260" s="23"/>
      <c r="AG260" s="23">
        <v>0.5994810412655897</v>
      </c>
      <c r="AH260" s="23">
        <v>0.039568345323741</v>
      </c>
      <c r="AJ260" s="23">
        <v>0.0765637842587082</v>
      </c>
      <c r="AK260" s="23">
        <v>0.1201</v>
      </c>
      <c r="AL260" s="23">
        <v>0.098</v>
      </c>
      <c r="AM260" s="23">
        <v>0.0553</v>
      </c>
      <c r="AN260" s="23">
        <v>0.287379589353256</v>
      </c>
      <c r="AO260" s="23">
        <v>0.2966</v>
      </c>
      <c r="AP260" s="23">
        <v>0.1362</v>
      </c>
      <c r="AQ260" s="81">
        <v>0.0022</v>
      </c>
      <c r="AR260" s="23"/>
      <c r="AS260" s="23">
        <v>0.148071296661341</v>
      </c>
      <c r="AT260" s="23"/>
      <c r="AU260" s="23">
        <v>0.4530506534963561</v>
      </c>
      <c r="AV260" s="23">
        <v>0.13750527013190386</v>
      </c>
      <c r="AW260" s="23"/>
      <c r="AX260" s="21"/>
      <c r="AZ260">
        <f t="shared" si="5"/>
        <v>-2.650663377178812</v>
      </c>
    </row>
    <row r="261" spans="1:52" ht="12.75">
      <c r="A261" s="1">
        <v>5560</v>
      </c>
      <c r="B261" s="36" t="s">
        <v>62</v>
      </c>
      <c r="C261" s="36">
        <v>608.69</v>
      </c>
      <c r="D261" s="36">
        <v>478.05</v>
      </c>
      <c r="E261" s="23"/>
      <c r="F261" s="23">
        <v>-0.039546128879865194</v>
      </c>
      <c r="G261" s="23">
        <v>-0.048612766273890995</v>
      </c>
      <c r="H261" s="23"/>
      <c r="I261" s="23">
        <v>0.09740273330403298</v>
      </c>
      <c r="J261" s="23"/>
      <c r="K261" s="36">
        <v>190.48045000000002</v>
      </c>
      <c r="L261" s="36"/>
      <c r="M261" s="23">
        <v>0.02926242552089131</v>
      </c>
      <c r="N261" s="23">
        <v>0.01983927108157481</v>
      </c>
      <c r="O261" s="23">
        <v>0.1478211443728685</v>
      </c>
      <c r="P261" s="23">
        <v>0.101809152181625</v>
      </c>
      <c r="Q261" s="23"/>
      <c r="R261" s="23">
        <v>0.12358910997922203</v>
      </c>
      <c r="S261" s="36">
        <v>3461.3553703906546</v>
      </c>
      <c r="T261" s="36"/>
      <c r="U261" s="36">
        <v>1337.73</v>
      </c>
      <c r="V261" s="36"/>
      <c r="W261" s="23">
        <v>0.0959</v>
      </c>
      <c r="X261" s="23">
        <v>0.0123</v>
      </c>
      <c r="Y261" s="53"/>
      <c r="Z261" s="23">
        <v>0.14740124124242737</v>
      </c>
      <c r="AA261" s="23">
        <v>0.02524098950872982</v>
      </c>
      <c r="AB261" s="23"/>
      <c r="AC261" s="23">
        <v>0.11300192130713467</v>
      </c>
      <c r="AD261" s="23">
        <v>0.16382776046628025</v>
      </c>
      <c r="AE261" s="23">
        <v>-0.05082583915914558</v>
      </c>
      <c r="AF261" s="23"/>
      <c r="AG261" s="23">
        <v>0.598753572178181</v>
      </c>
      <c r="AH261" s="23">
        <v>0.0866981563309462</v>
      </c>
      <c r="AJ261" s="23">
        <v>0.0940146126675376</v>
      </c>
      <c r="AK261" s="23">
        <v>0.432</v>
      </c>
      <c r="AL261" s="23">
        <v>0.1838</v>
      </c>
      <c r="AM261" s="23">
        <v>0.0513</v>
      </c>
      <c r="AN261" s="23">
        <v>0.285445599472538</v>
      </c>
      <c r="AO261" s="23">
        <v>0.2234</v>
      </c>
      <c r="AP261" s="23">
        <v>0.2256</v>
      </c>
      <c r="AQ261" s="81">
        <v>0.0084</v>
      </c>
      <c r="AR261" s="23"/>
      <c r="AS261" s="23">
        <v>0.251868703282418</v>
      </c>
      <c r="AT261" s="23"/>
      <c r="AU261" s="23">
        <v>0.5316411821950862</v>
      </c>
      <c r="AV261" s="23">
        <v>0.11482009784970605</v>
      </c>
      <c r="AW261" s="53"/>
      <c r="AX261" s="21">
        <v>52.6</v>
      </c>
      <c r="AZ261">
        <f t="shared" si="5"/>
        <v>-23.23933291723359</v>
      </c>
    </row>
    <row r="262" spans="7:50" ht="12.75">
      <c r="G262" s="23"/>
      <c r="H262" s="23"/>
      <c r="I262" s="23"/>
      <c r="J262" s="23"/>
      <c r="K262" s="36"/>
      <c r="L262" s="36"/>
      <c r="M262" s="23"/>
      <c r="N262" s="23"/>
      <c r="Q262" s="23"/>
      <c r="R262" s="23"/>
      <c r="S262" s="36"/>
      <c r="T262" s="36"/>
      <c r="U262" s="36"/>
      <c r="V262" s="36"/>
      <c r="X262" s="23"/>
      <c r="Y262" s="23"/>
      <c r="Z262" s="23"/>
      <c r="AA262" s="23"/>
      <c r="AB262" s="23"/>
      <c r="AC262" s="23"/>
      <c r="AD262" s="23"/>
      <c r="AE262" s="23"/>
      <c r="AF262" s="23"/>
      <c r="AG262" s="23"/>
      <c r="AH262" s="23"/>
      <c r="AJ262" s="23"/>
      <c r="AK262" s="23"/>
      <c r="AL262" s="23"/>
      <c r="AM262" s="23"/>
      <c r="AN262" s="23"/>
      <c r="AO262" s="23"/>
      <c r="AP262" s="23"/>
      <c r="AQ262" s="91"/>
      <c r="AS262" s="23"/>
      <c r="AT262" s="23"/>
      <c r="AU262" s="23"/>
      <c r="AV262" s="23"/>
      <c r="AW262" s="23"/>
      <c r="AX262" s="23"/>
    </row>
    <row r="263" spans="1:50" ht="12.75">
      <c r="A263" s="1">
        <v>1123</v>
      </c>
      <c r="B263" s="21" t="s">
        <v>3</v>
      </c>
      <c r="C263" s="36">
        <v>2566.86</v>
      </c>
      <c r="D263" s="36">
        <v>2485.6</v>
      </c>
      <c r="E263" s="36"/>
      <c r="F263" s="23">
        <v>-0.005393224137142383</v>
      </c>
      <c r="G263" s="23">
        <v>-0.01264347971207802</v>
      </c>
      <c r="H263" s="23"/>
      <c r="I263" s="23">
        <v>0.12365437782454898</v>
      </c>
      <c r="J263" s="23"/>
      <c r="K263" s="36">
        <v>341.69147999999996</v>
      </c>
      <c r="L263" s="36"/>
      <c r="M263" s="23">
        <v>0.05661480012291542</v>
      </c>
      <c r="N263" s="23">
        <v>0.01578820460787618</v>
      </c>
      <c r="O263" s="23">
        <v>0.13939904443646609</v>
      </c>
      <c r="P263" s="23">
        <v>0.29651262443140614</v>
      </c>
      <c r="Q263" s="23"/>
      <c r="R263" s="23">
        <v>0.10176541583347573</v>
      </c>
      <c r="S263" s="36">
        <v>4239.43249101753</v>
      </c>
      <c r="T263" s="36"/>
      <c r="U263" s="36">
        <v>4752.72</v>
      </c>
      <c r="V263" s="36"/>
      <c r="W263" s="23">
        <v>0.1636</v>
      </c>
      <c r="X263" s="23">
        <v>0.0396</v>
      </c>
      <c r="Y263" s="23"/>
      <c r="Z263" s="23">
        <v>0.19680192542443314</v>
      </c>
      <c r="AA263" s="23">
        <v>0.033570367087287514</v>
      </c>
      <c r="AB263" s="23"/>
      <c r="AC263" s="23">
        <v>0.11767389097856588</v>
      </c>
      <c r="AD263" s="23">
        <v>0.1025661233506478</v>
      </c>
      <c r="AE263" s="23">
        <v>0.015107767627918087</v>
      </c>
      <c r="AF263" s="23"/>
      <c r="AG263" s="23">
        <v>0.4700778434230162</v>
      </c>
      <c r="AH263" s="23">
        <v>0.147344213350548</v>
      </c>
      <c r="AJ263" s="23">
        <v>0.0871731419271377</v>
      </c>
      <c r="AK263" s="23">
        <v>0.151</v>
      </c>
      <c r="AL263" s="23">
        <v>0.0887</v>
      </c>
      <c r="AM263" s="23">
        <v>0.0637</v>
      </c>
      <c r="AN263" s="23">
        <v>0.304542982274342</v>
      </c>
      <c r="AO263" s="23">
        <v>0.1402</v>
      </c>
      <c r="AP263" s="23">
        <v>0.3594</v>
      </c>
      <c r="AQ263" s="81">
        <v>0.0193</v>
      </c>
      <c r="AR263" s="23"/>
      <c r="AS263" s="23">
        <v>0.451104758298796</v>
      </c>
      <c r="AT263" s="23"/>
      <c r="AU263" s="23">
        <v>0.6666117241410033</v>
      </c>
      <c r="AV263" s="23">
        <v>0.09837533466680327</v>
      </c>
      <c r="AW263" s="23"/>
      <c r="AX263" s="21">
        <f>VLOOKUP(LEFT(B263,5)&amp;"MA",'[2]Sheet1 (2)'!$A$2:$D$284,4,FALSE)</f>
        <v>29.3</v>
      </c>
    </row>
    <row r="264" spans="1:50" ht="12.75">
      <c r="A264" s="1">
        <v>1124</v>
      </c>
      <c r="B264" s="21" t="s">
        <v>249</v>
      </c>
      <c r="C264" s="36">
        <v>436.39</v>
      </c>
      <c r="D264" s="36">
        <v>453.27</v>
      </c>
      <c r="E264" s="36"/>
      <c r="F264" s="23">
        <v>0.00632311624135129</v>
      </c>
      <c r="G264" s="23">
        <v>0.0020120554147788905</v>
      </c>
      <c r="H264" s="23"/>
      <c r="I264" s="23">
        <v>0.16758235696476248</v>
      </c>
      <c r="J264" s="23"/>
      <c r="K264" s="36">
        <v>311.71456</v>
      </c>
      <c r="L264" s="36"/>
      <c r="M264" s="23">
        <v>0.10318161197641018</v>
      </c>
      <c r="N264" s="23">
        <v>0.030037757686725043</v>
      </c>
      <c r="O264" s="23">
        <v>0.07745756020529017</v>
      </c>
      <c r="P264" s="23">
        <v>0.4438868613138686</v>
      </c>
      <c r="Q264" s="23"/>
      <c r="R264" s="23">
        <v>0.09227963468126317</v>
      </c>
      <c r="S264" s="36">
        <v>3239.1627759138073</v>
      </c>
      <c r="T264" s="36"/>
      <c r="U264" s="36">
        <v>906.66</v>
      </c>
      <c r="V264" s="36"/>
      <c r="W264" s="23">
        <v>0.2636</v>
      </c>
      <c r="X264" s="23">
        <v>0.0162</v>
      </c>
      <c r="Y264" s="23"/>
      <c r="Z264" s="23">
        <v>0.18162709372142782</v>
      </c>
      <c r="AA264" s="23">
        <v>0.035540179273470675</v>
      </c>
      <c r="AB264" s="23"/>
      <c r="AC264" s="23">
        <v>0.14249349632157543</v>
      </c>
      <c r="AD264" s="23">
        <v>0.10011468852275589</v>
      </c>
      <c r="AE264" s="23">
        <v>0.04237880779881954</v>
      </c>
      <c r="AF264" s="23"/>
      <c r="AG264" s="23">
        <v>0.24460212565094253</v>
      </c>
      <c r="AH264" s="23">
        <v>0.071244358478401</v>
      </c>
      <c r="AJ264" s="23">
        <v>0.094878130410171</v>
      </c>
      <c r="AK264" s="23">
        <v>0.0412</v>
      </c>
      <c r="AL264" s="23">
        <v>0.0601</v>
      </c>
      <c r="AM264" s="23">
        <v>0.0507</v>
      </c>
      <c r="AN264" s="23">
        <v>0.282699761100658</v>
      </c>
      <c r="AO264" s="23">
        <v>0.1183</v>
      </c>
      <c r="AP264" s="23">
        <v>0.3</v>
      </c>
      <c r="AQ264" s="81">
        <v>0.0087</v>
      </c>
      <c r="AR264" s="23"/>
      <c r="AS264" s="23">
        <v>0.340021564858656</v>
      </c>
      <c r="AT264" s="23"/>
      <c r="AU264" s="23">
        <v>0.5741057049436338</v>
      </c>
      <c r="AV264" s="23">
        <v>0.050753989556390613</v>
      </c>
      <c r="AW264" s="23"/>
      <c r="AX264" s="23"/>
    </row>
    <row r="265" spans="7:50" ht="12.75">
      <c r="G265" s="23"/>
      <c r="H265" s="23"/>
      <c r="I265" s="23"/>
      <c r="J265" s="23"/>
      <c r="K265" s="36"/>
      <c r="L265" s="36"/>
      <c r="M265" s="23"/>
      <c r="N265" s="23"/>
      <c r="Q265" s="23"/>
      <c r="R265" s="23"/>
      <c r="S265" s="36"/>
      <c r="T265" s="36"/>
      <c r="U265" s="36"/>
      <c r="V265" s="36"/>
      <c r="X265" s="23"/>
      <c r="Y265" s="23"/>
      <c r="Z265" s="23"/>
      <c r="AA265" s="23"/>
      <c r="AB265" s="23"/>
      <c r="AC265" s="23"/>
      <c r="AD265" s="23"/>
      <c r="AE265" s="23"/>
      <c r="AF265" s="23"/>
      <c r="AG265" s="23"/>
      <c r="AH265" s="23"/>
      <c r="AJ265" s="23"/>
      <c r="AK265" s="23"/>
      <c r="AL265" s="23"/>
      <c r="AM265" s="23"/>
      <c r="AN265" s="23"/>
      <c r="AO265" s="23"/>
      <c r="AP265" s="23"/>
      <c r="AQ265" s="91"/>
      <c r="AS265" s="23"/>
      <c r="AT265" s="23"/>
      <c r="AV265" s="23"/>
      <c r="AW265" s="23"/>
      <c r="AX265" s="23"/>
    </row>
    <row r="266" spans="2:50" ht="12.75">
      <c r="B266" t="s">
        <v>250</v>
      </c>
      <c r="C266" s="36">
        <f>PERCENTILE(C$20:C$261,0.6667)</f>
        <v>235.284466</v>
      </c>
      <c r="D266" s="36">
        <f>PERCENTILE(D$20:D$261,0.6667)</f>
        <v>243.281453</v>
      </c>
      <c r="E266" s="36"/>
      <c r="F266" s="23">
        <f>PERCENTILE(F$20:F$261,0.6667)</f>
        <v>0.012514234120624357</v>
      </c>
      <c r="G266" s="23">
        <f>PERCENTILE(G$20:G$261,0.6667)</f>
        <v>0.005791508041925192</v>
      </c>
      <c r="H266" s="23"/>
      <c r="I266" s="23">
        <f>PERCENTILE(I$20:I$261,0.6667)</f>
        <v>0.1493273198359779</v>
      </c>
      <c r="J266" s="23"/>
      <c r="K266" s="36">
        <f>PERCENTILE(K$20:K$261,0.6667)</f>
        <v>213.33282445900002</v>
      </c>
      <c r="L266" s="36"/>
      <c r="M266" s="23">
        <f>PERCENTILE(M$20:M$261,0.6667)</f>
        <v>0.1921556400317693</v>
      </c>
      <c r="N266" s="23">
        <f>PERCENTILE(N$20:N$261,0.6667)</f>
        <v>0.047456833248370446</v>
      </c>
      <c r="O266" s="23">
        <f>PERCENTILE(O$20:O$261,0.6667)</f>
        <v>0.22342756970851285</v>
      </c>
      <c r="P266" s="23">
        <f>PERCENTILE(P$20:P$261,0.6667)</f>
        <v>0.24990671702316988</v>
      </c>
      <c r="Q266" s="23"/>
      <c r="R266" s="23">
        <f>PERCENTILE(R$20:R$261,0.6667)</f>
        <v>0.118129908532476</v>
      </c>
      <c r="S266" s="36">
        <f>PERCENTILE(S$20:S$261,0.6667)</f>
        <v>3352.484708219779</v>
      </c>
      <c r="T266" s="36"/>
      <c r="U266" s="36">
        <f aca="true" t="shared" si="6" ref="U266:AA266">PERCENTILE(U$20:U$261,0.6667)</f>
        <v>499.22531200000003</v>
      </c>
      <c r="V266" s="36"/>
      <c r="W266" s="23">
        <f t="shared" si="6"/>
        <v>0.21323735000000002</v>
      </c>
      <c r="X266" s="23">
        <f t="shared" si="6"/>
        <v>0.02426747</v>
      </c>
      <c r="Y266" s="23"/>
      <c r="Z266" s="23">
        <f t="shared" si="6"/>
        <v>0.25550674695296827</v>
      </c>
      <c r="AA266" s="23">
        <f t="shared" si="6"/>
        <v>0.07322780097162869</v>
      </c>
      <c r="AB266" s="23"/>
      <c r="AC266" s="23">
        <f>PERCENTILE(AC$20:AC$261,0.6667)</f>
        <v>0.19278998726414026</v>
      </c>
      <c r="AD266" s="23">
        <f>PERCENTILE(AD$20:AD$261,0.6667)</f>
        <v>0.18282823971143491</v>
      </c>
      <c r="AE266" s="23">
        <f>PERCENTILE(AE$20:AE$261,0.6667)</f>
        <v>0.024660968411778502</v>
      </c>
      <c r="AF266" s="23"/>
      <c r="AG266" s="23">
        <f>PERCENTILE(AG$20:AG$261,0.6667)</f>
        <v>0.5847787467475443</v>
      </c>
      <c r="AH266" s="23">
        <f>PERCENTILE(AH$20:AH$261,0.6667)</f>
        <v>0.08492527283434138</v>
      </c>
      <c r="AJ266" s="23">
        <f aca="true" t="shared" si="7" ref="AJ266:AP266">PERCENTILE(AJ$20:AJ$261,0.6667)</f>
        <v>0.09089676965349286</v>
      </c>
      <c r="AK266" s="23">
        <f t="shared" si="7"/>
        <v>0.27215422</v>
      </c>
      <c r="AL266" s="23">
        <f t="shared" si="7"/>
        <v>0.13723976000000002</v>
      </c>
      <c r="AM266" s="23">
        <f t="shared" si="7"/>
        <v>0.06326746999999999</v>
      </c>
      <c r="AN266" s="23">
        <f t="shared" si="7"/>
        <v>0.29792542496851215</v>
      </c>
      <c r="AO266" s="23">
        <f t="shared" si="7"/>
        <v>0.19786747</v>
      </c>
      <c r="AP266" s="23">
        <f t="shared" si="7"/>
        <v>0.2502</v>
      </c>
      <c r="AQ266" s="81">
        <f>PERCENTILE(AQ$20:AQ$261,0.6667)</f>
        <v>0.0095</v>
      </c>
      <c r="AR266" s="23"/>
      <c r="AS266" s="23">
        <f>PERCENTILE(AS$20:AS$261,0.6667)</f>
        <v>0.27624716006981387</v>
      </c>
      <c r="AT266" s="23"/>
      <c r="AU266" s="23">
        <f>PERCENTILE(AU$20:AU$261,0.6667)</f>
        <v>0.580256111441793</v>
      </c>
      <c r="AV266" s="23">
        <f>PERCENTILE(AV$20:AV$261,0.6667)</f>
        <v>0.17698851835165394</v>
      </c>
      <c r="AW266" s="23"/>
      <c r="AX266" s="36">
        <f>PERCENTILE(AX$20:AX$261,0.6667)</f>
        <v>42.97056</v>
      </c>
    </row>
    <row r="267" spans="2:50" ht="12.75">
      <c r="B267" t="s">
        <v>251</v>
      </c>
      <c r="C267" s="36">
        <f>PERCENTILE(C$20:C$261,0.5)</f>
        <v>151.85</v>
      </c>
      <c r="D267" s="36">
        <f>PERCENTILE(D$20:D$261,0.5)</f>
        <v>157.64</v>
      </c>
      <c r="E267" s="36"/>
      <c r="F267" s="23">
        <f>PERCENTILE(F$20:F$261,0.5)</f>
        <v>0.007026354483705921</v>
      </c>
      <c r="G267" s="23">
        <f>PERCENTILE(G$20:G$261,0.5)</f>
        <v>0.0005129234384264603</v>
      </c>
      <c r="H267" s="23"/>
      <c r="I267" s="23">
        <f>PERCENTILE(I$20:I$261,0.5)</f>
        <v>0.12293619246143563</v>
      </c>
      <c r="J267" s="23"/>
      <c r="K267" s="36">
        <f>PERCENTILE(K$20:K$261,0.5)</f>
        <v>192.904725</v>
      </c>
      <c r="L267" s="36"/>
      <c r="M267" s="23">
        <f>PERCENTILE(M$20:M$261,0.5)</f>
        <v>0.15220557758142916</v>
      </c>
      <c r="N267" s="23">
        <f>PERCENTILE(N$20:N$261,0.5)</f>
        <v>0.03584423630553276</v>
      </c>
      <c r="O267" s="23">
        <f>PERCENTILE(O$20:O$261,0.5)</f>
        <v>0.1771817496188181</v>
      </c>
      <c r="P267" s="23">
        <f>PERCENTILE(P$20:P$261,0.5)</f>
        <v>0.1916342001248505</v>
      </c>
      <c r="Q267" s="23"/>
      <c r="R267" s="23">
        <f>PERCENTILE(R$20:R$261,0.5)</f>
        <v>0.11296543516780834</v>
      </c>
      <c r="S267" s="36">
        <f>PERCENTILE(S$20:S$261,0.5)</f>
        <v>3093.12568405232</v>
      </c>
      <c r="T267" s="36"/>
      <c r="U267" s="36">
        <f aca="true" t="shared" si="8" ref="U267:AA267">PERCENTILE(U$20:U$261,0.5)</f>
        <v>334.145</v>
      </c>
      <c r="V267" s="36"/>
      <c r="W267" s="23">
        <f t="shared" si="8"/>
        <v>0.1826</v>
      </c>
      <c r="X267" s="23">
        <f t="shared" si="8"/>
        <v>0.0184</v>
      </c>
      <c r="Y267" s="23"/>
      <c r="Z267" s="23">
        <f t="shared" si="8"/>
        <v>0.20741723052143143</v>
      </c>
      <c r="AA267" s="23">
        <f t="shared" si="8"/>
        <v>0.05561713698580862</v>
      </c>
      <c r="AB267" s="23"/>
      <c r="AC267" s="23">
        <f>PERCENTILE(AC$20:AC$261,0.5)</f>
        <v>0.16442932610485061</v>
      </c>
      <c r="AD267" s="23">
        <f>PERCENTILE(AD$20:AD$261,0.5)</f>
        <v>0.15375368155316463</v>
      </c>
      <c r="AE267" s="23">
        <f>PERCENTILE(AE$20:AE$261,0.5)</f>
        <v>0.005801332827085989</v>
      </c>
      <c r="AF267" s="23"/>
      <c r="AG267" s="23">
        <f>PERCENTILE(AG$20:AG$261,0.5)</f>
        <v>0.5102804919434352</v>
      </c>
      <c r="AH267" s="23">
        <f>PERCENTILE(AH$20:AH$261,0.5)</f>
        <v>0.0663693629629186</v>
      </c>
      <c r="AJ267" s="23">
        <f aca="true" t="shared" si="9" ref="AJ267:AP267">PERCENTILE(AJ$20:AJ$261,0.5)</f>
        <v>0.0825284557854553</v>
      </c>
      <c r="AK267" s="23">
        <f t="shared" si="9"/>
        <v>0.19885</v>
      </c>
      <c r="AL267" s="23">
        <f t="shared" si="9"/>
        <v>0.11875</v>
      </c>
      <c r="AM267" s="23">
        <f t="shared" si="9"/>
        <v>0.05585</v>
      </c>
      <c r="AN267" s="23">
        <f t="shared" si="9"/>
        <v>0.28775018978154454</v>
      </c>
      <c r="AO267" s="23">
        <f t="shared" si="9"/>
        <v>0.17725000000000002</v>
      </c>
      <c r="AP267" s="23">
        <f t="shared" si="9"/>
        <v>0.22585</v>
      </c>
      <c r="AQ267" s="81">
        <f>PERCENTILE(AQ$20:AQ$261,0.5)</f>
        <v>0.0078</v>
      </c>
      <c r="AR267" s="23"/>
      <c r="AS267" s="23">
        <f>PERCENTILE(AS$20:AS$261,0.5)</f>
        <v>0.2478992344529955</v>
      </c>
      <c r="AT267" s="23"/>
      <c r="AU267" s="23">
        <f>PERCENTILE(AU$20:AU$261,0.5)</f>
        <v>0.5504652905092886</v>
      </c>
      <c r="AV267" s="23">
        <f>PERCENTILE(AV$20:AV$261,0.5)</f>
        <v>0.15612537730946052</v>
      </c>
      <c r="AW267" s="23"/>
      <c r="AX267" s="36">
        <f>PERCENTILE(AX$20:AX$261,0.5)</f>
        <v>36.4</v>
      </c>
    </row>
    <row r="268" spans="2:50" ht="12.75">
      <c r="B268" t="s">
        <v>252</v>
      </c>
      <c r="C268" s="36">
        <f>PERCENTILE(C$20:C$261,0.3333)</f>
        <v>94.460601</v>
      </c>
      <c r="D268" s="36">
        <f>PERCENTILE(D$20:D$261,0.3333)</f>
        <v>98.357108</v>
      </c>
      <c r="E268" s="36"/>
      <c r="F268" s="23">
        <f>PERCENTILE(F$20:F$261,0.3333)</f>
        <v>0.002297700826377182</v>
      </c>
      <c r="G268" s="23">
        <f>PERCENTILE(G$20:G$261,0.3333)</f>
        <v>-0.0035022187266041684</v>
      </c>
      <c r="H268" s="23"/>
      <c r="I268" s="23">
        <f>PERCENTILE(I$20:I$261,0.3333)</f>
        <v>0.09371685464936616</v>
      </c>
      <c r="J268" s="23"/>
      <c r="K268" s="36">
        <f>PERCENTILE(K$20:K$261,0.3333)</f>
        <v>174.49987704999998</v>
      </c>
      <c r="L268" s="36"/>
      <c r="M268" s="23">
        <f>PERCENTILE(M$20:M$261,0.3333)</f>
        <v>0.11339031949583667</v>
      </c>
      <c r="N268" s="23">
        <f>PERCENTILE(N$20:N$261,0.3333)</f>
        <v>0.026815946920671532</v>
      </c>
      <c r="O268" s="23">
        <f>PERCENTILE(O$20:O$261,0.3333)</f>
        <v>0.13527119454211545</v>
      </c>
      <c r="P268" s="23">
        <f>PERCENTILE(P$20:P$261,0.3333)</f>
        <v>0.14827129176763726</v>
      </c>
      <c r="Q268" s="23"/>
      <c r="R268" s="23">
        <f>PERCENTILE(R$20:R$261,0.3333)</f>
        <v>0.10826547735361747</v>
      </c>
      <c r="S268" s="36">
        <f>PERCENTILE(S$20:S$261,0.3333)</f>
        <v>2773.4470778248497</v>
      </c>
      <c r="T268" s="36"/>
      <c r="U268" s="36">
        <f aca="true" t="shared" si="10" ref="U268:AA268">PERCENTILE(U$20:U$261,0.3333)</f>
        <v>204.425658</v>
      </c>
      <c r="V268" s="36"/>
      <c r="W268" s="23">
        <f t="shared" si="10"/>
        <v>0.15133253</v>
      </c>
      <c r="X268" s="23">
        <f t="shared" si="10"/>
        <v>0.0132</v>
      </c>
      <c r="Y268" s="23"/>
      <c r="Z268" s="23">
        <f t="shared" si="10"/>
        <v>0.18333656689538638</v>
      </c>
      <c r="AA268" s="23">
        <f t="shared" si="10"/>
        <v>0.039167449015080714</v>
      </c>
      <c r="AB268" s="23"/>
      <c r="AC268" s="23">
        <f>PERCENTILE(AC$20:AC$261,0.3333)</f>
        <v>0.146857146469171</v>
      </c>
      <c r="AD268" s="23">
        <f>PERCENTILE(AD$20:AD$261,0.3333)</f>
        <v>0.13173812285938924</v>
      </c>
      <c r="AE268" s="23">
        <f>PERCENTILE(AE$20:AE$261,0.3333)</f>
        <v>-0.010640662343857342</v>
      </c>
      <c r="AF268" s="23"/>
      <c r="AG268" s="23">
        <f>PERCENTILE(AG$20:AG$261,0.3333)</f>
        <v>0.4204515620972546</v>
      </c>
      <c r="AH268" s="23">
        <f>PERCENTILE(AH$20:AH$261,0.3333)</f>
        <v>0.05316444457579903</v>
      </c>
      <c r="AJ268" s="23">
        <f aca="true" t="shared" si="11" ref="AJ268:AP268">PERCENTILE(AJ$20:AJ$261,0.3333)</f>
        <v>0.077414399982278</v>
      </c>
      <c r="AK268" s="23">
        <f t="shared" si="11"/>
        <v>0.14272891</v>
      </c>
      <c r="AL268" s="23">
        <f t="shared" si="11"/>
        <v>0.10513012</v>
      </c>
      <c r="AM268" s="23">
        <f t="shared" si="11"/>
        <v>0.05046506</v>
      </c>
      <c r="AN268" s="23">
        <f t="shared" si="11"/>
        <v>0.276072786191183</v>
      </c>
      <c r="AO268" s="23">
        <f t="shared" si="11"/>
        <v>0.16039759</v>
      </c>
      <c r="AP268" s="23">
        <f t="shared" si="11"/>
        <v>0.1941253</v>
      </c>
      <c r="AQ268" s="81">
        <f>PERCENTILE(AQ$20:AQ$261,0.3333)</f>
        <v>0.0064</v>
      </c>
      <c r="AR268" s="23"/>
      <c r="AS268" s="23">
        <f>PERCENTILE(AS$20:AS$261,0.3333)</f>
        <v>0.20550456199642803</v>
      </c>
      <c r="AT268" s="23"/>
      <c r="AU268" s="23">
        <f>PERCENTILE(AU$20:AU$261,0.3333)</f>
        <v>0.526034217622614</v>
      </c>
      <c r="AV268" s="23">
        <f>PERCENTILE(AV$20:AV$261,0.3333)</f>
        <v>0.13540882390318026</v>
      </c>
      <c r="AW268" s="23"/>
      <c r="AX268" s="36">
        <f>PERCENTILE(AX$20:AX$261,0.3333)</f>
        <v>28.96472</v>
      </c>
    </row>
    <row r="269" ht="12.75">
      <c r="G269" s="55"/>
    </row>
    <row r="270" spans="6:36" ht="12.75">
      <c r="F270" s="47">
        <f>'Big Cities'!F72</f>
        <v>0.004257723862693741</v>
      </c>
      <c r="AJ270" t="s">
        <v>4</v>
      </c>
    </row>
    <row r="271" spans="7:50" ht="12.75">
      <c r="G271" s="40"/>
      <c r="H271" s="40"/>
      <c r="I271" s="40"/>
      <c r="J271" s="40"/>
      <c r="K271" s="40"/>
      <c r="L271" s="40"/>
      <c r="M271" s="47"/>
      <c r="N271" s="40"/>
      <c r="O271" s="40"/>
      <c r="P271" s="40"/>
      <c r="Q271" s="40"/>
      <c r="R271" s="40"/>
      <c r="U271" s="40"/>
      <c r="V271" s="40"/>
      <c r="W271" s="40"/>
      <c r="X271" s="40"/>
      <c r="Y271" s="40"/>
      <c r="Z271" s="40"/>
      <c r="AA271" s="40"/>
      <c r="AB271" s="40"/>
      <c r="AC271" s="40"/>
      <c r="AD271" s="40"/>
      <c r="AE271" s="40"/>
      <c r="AF271" s="40"/>
      <c r="AG271" s="40"/>
      <c r="AH271" s="40"/>
      <c r="AJ271" s="40" t="str">
        <f>"&gt;="&amp;$A$13</f>
        <v>&gt;=100</v>
      </c>
      <c r="AK271" s="40"/>
      <c r="AL271" s="40"/>
      <c r="AM271" s="40"/>
      <c r="AN271" s="40"/>
      <c r="AO271" s="40"/>
      <c r="AP271" s="40"/>
      <c r="AQ271" s="40"/>
      <c r="AR271" s="40"/>
      <c r="AS271" s="40"/>
      <c r="AT271" s="40"/>
      <c r="AU271" s="40"/>
      <c r="AV271" s="40"/>
      <c r="AW271" s="40"/>
      <c r="AX271" s="40"/>
    </row>
  </sheetData>
  <sheetProtection/>
  <mergeCells count="13">
    <mergeCell ref="AJ1:AQ1"/>
    <mergeCell ref="AU1:AV1"/>
    <mergeCell ref="R1:S1"/>
    <mergeCell ref="W2:X2"/>
    <mergeCell ref="Z2:AA2"/>
    <mergeCell ref="W1:AE1"/>
    <mergeCell ref="AC2:AE2"/>
    <mergeCell ref="M1:P1"/>
    <mergeCell ref="N2:P2"/>
    <mergeCell ref="C1:D1"/>
    <mergeCell ref="C2:D2"/>
    <mergeCell ref="F1:G1"/>
    <mergeCell ref="F2:G2"/>
  </mergeCells>
  <conditionalFormatting sqref="X208:AH265 W263:W264 O208:P261 AX268 AJ15:AX17 AU208:AW264 U268:AH268 AR268 O268:P268 O263:P264 AS208:AT265 Q208:V265 AJ208:AP265 AV265:AW265 AQ208:AR261 G5:AH11 G13:AH13 A7 AJ268:AP268 AQ263:AR264 H208:N265 AJ5:AX11 AJ13:AX13 W208:W261 AX208:AX265 H20:AH207 AJ20:AX207 H15:AH17 G15:G261">
    <cfRule type="cellIs" priority="1" dxfId="2" operator="greaterThanOrEqual" stopIfTrue="1">
      <formula>A$266</formula>
    </cfRule>
    <cfRule type="cellIs" priority="2" dxfId="1" operator="lessThan" stopIfTrue="1">
      <formula>A$268</formula>
    </cfRule>
    <cfRule type="cellIs" priority="3" dxfId="0" operator="greaterThanOrEqual" stopIfTrue="1">
      <formula>A$267</formula>
    </cfRule>
  </conditionalFormatting>
  <conditionalFormatting sqref="H266:N268 U266:AH267 AX266:AX267 O266:P267 Q266:T268 AJ266:AP267 AR266:AR267 AS266:AW268 AQ266:AQ268">
    <cfRule type="cellIs" priority="4" dxfId="2" operator="greaterThanOrEqual" stopIfTrue="1">
      <formula>H$266</formula>
    </cfRule>
    <cfRule type="cellIs" priority="5" dxfId="1" operator="lessThan" stopIfTrue="1">
      <formula>#REF!</formula>
    </cfRule>
    <cfRule type="cellIs" priority="6" dxfId="0" operator="greaterThanOrEqual" stopIfTrue="1">
      <formula>H$267</formula>
    </cfRule>
  </conditionalFormatting>
  <conditionalFormatting sqref="AZ17">
    <cfRule type="cellIs" priority="7" dxfId="2" operator="greaterThanOrEqual" stopIfTrue="1">
      <formula>AZ$304</formula>
    </cfRule>
    <cfRule type="cellIs" priority="8" dxfId="1" operator="lessThan" stopIfTrue="1">
      <formula>AZ$306</formula>
    </cfRule>
    <cfRule type="cellIs" priority="9" dxfId="0" operator="greaterThanOrEqual" stopIfTrue="1">
      <formula>AZ$305</formula>
    </cfRule>
  </conditionalFormatting>
  <conditionalFormatting sqref="AJ12:AX12 G12:AH12 B12:E12">
    <cfRule type="expression" priority="10" dxfId="20" stopIfTrue="1">
      <formula>#REF!&lt;0.01</formula>
    </cfRule>
    <cfRule type="expression" priority="11" dxfId="19" stopIfTrue="1">
      <formula>#REF!&lt;0.02</formula>
    </cfRule>
    <cfRule type="expression" priority="12" dxfId="18" stopIfTrue="1">
      <formula>#REF!&lt;0.05</formula>
    </cfRule>
  </conditionalFormatting>
  <conditionalFormatting sqref="AJ14:AX14 G14:AH14 C14:E14">
    <cfRule type="expression" priority="13" dxfId="20" stopIfTrue="1">
      <formula>#REF!&lt;0.01</formula>
    </cfRule>
    <cfRule type="expression" priority="14" dxfId="19" stopIfTrue="1">
      <formula>#REF!&lt;0.02</formula>
    </cfRule>
    <cfRule type="expression" priority="15" dxfId="18" stopIfTrue="1">
      <formula>#REF!&lt;0.05</formula>
    </cfRule>
  </conditionalFormatting>
  <conditionalFormatting sqref="G262:G265 B5:B11 H18:AH18 AJ18:AX18 B13:B18 C266:G268 A263:F264 C16:E16 C18:F18">
    <cfRule type="expression" priority="16" dxfId="2" stopIfTrue="1">
      <formula>$F5&gt;=$A$5</formula>
    </cfRule>
    <cfRule type="expression" priority="17" dxfId="1" stopIfTrue="1">
      <formula>$F5&lt;$A$6</formula>
    </cfRule>
    <cfRule type="expression" priority="18" dxfId="0" stopIfTrue="1">
      <formula>$F5&gt;0.5*$A$5</formula>
    </cfRule>
  </conditionalFormatting>
  <conditionalFormatting sqref="C17:D17 F5:F17 A20:F261">
    <cfRule type="expression" priority="19" dxfId="2" stopIfTrue="1">
      <formula>$F5&gt;=$A$5</formula>
    </cfRule>
    <cfRule type="expression" priority="20" dxfId="1" stopIfTrue="1">
      <formula>$F5&lt;$A$6</formula>
    </cfRule>
    <cfRule type="expression" priority="21" dxfId="0" stopIfTrue="1">
      <formula>$F5&gt;=$F$270</formula>
    </cfRule>
  </conditionalFormatting>
  <conditionalFormatting sqref="AZ5:AZ16">
    <cfRule type="expression" priority="22" dxfId="2" stopIfTrue="1">
      <formula>$E5&gt;=$A$5</formula>
    </cfRule>
    <cfRule type="expression" priority="23" dxfId="1" stopIfTrue="1">
      <formula>$E5&lt;$A$7</formula>
    </cfRule>
    <cfRule type="expression" priority="24" dxfId="0" stopIfTrue="1">
      <formula>$E5&gt;0.5*$A$5</formula>
    </cfRule>
  </conditionalFormatting>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AZ80"/>
  <sheetViews>
    <sheetView zoomScalePageLayoutView="0" workbookViewId="0" topLeftCell="A1">
      <pane xSplit="2" ySplit="4" topLeftCell="AF5" activePane="bottomRight" state="frozen"/>
      <selection pane="topLeft" activeCell="D634" sqref="D634"/>
      <selection pane="topRight" activeCell="D634" sqref="D634"/>
      <selection pane="bottomLeft" activeCell="D634" sqref="D634"/>
      <selection pane="bottomRight" activeCell="AQ4" sqref="AQ4:AQ80"/>
    </sheetView>
  </sheetViews>
  <sheetFormatPr defaultColWidth="9.140625" defaultRowHeight="12.75"/>
  <cols>
    <col min="1" max="1" width="8.28125" style="56" customWidth="1"/>
    <col min="2" max="2" width="51.57421875" style="0" customWidth="1"/>
    <col min="3" max="3" width="7.421875" style="0" customWidth="1"/>
    <col min="4" max="4" width="8.140625" style="0" bestFit="1" customWidth="1"/>
    <col min="5" max="5" width="1.57421875" style="0" customWidth="1"/>
    <col min="6" max="7" width="7.8515625" style="0" customWidth="1"/>
    <col min="8" max="8" width="2.421875" style="0" customWidth="1"/>
    <col min="9" max="9" width="7.00390625" style="0" customWidth="1"/>
    <col min="10" max="10" width="2.421875" style="0" customWidth="1"/>
    <col min="11" max="11" width="8.7109375" style="0" bestFit="1" customWidth="1"/>
    <col min="12" max="12" width="2.28125" style="0" customWidth="1"/>
    <col min="13" max="13" width="7.140625" style="0" bestFit="1" customWidth="1"/>
    <col min="14" max="14" width="7.57421875" style="0" bestFit="1" customWidth="1"/>
    <col min="15" max="15" width="7.28125" style="0" bestFit="1" customWidth="1"/>
    <col min="16" max="16" width="7.28125" style="0" customWidth="1"/>
    <col min="17" max="17" width="2.421875" style="0" customWidth="1"/>
    <col min="18" max="18" width="7.00390625" style="0" customWidth="1"/>
    <col min="19" max="19" width="7.00390625" style="40" customWidth="1"/>
    <col min="20" max="20" width="2.57421875" style="40" customWidth="1"/>
    <col min="21" max="21" width="9.00390625" style="0" bestFit="1" customWidth="1"/>
    <col min="22" max="22" width="2.421875" style="0" customWidth="1"/>
    <col min="23" max="24" width="7.00390625" style="0" bestFit="1" customWidth="1"/>
    <col min="25" max="25" width="1.7109375" style="0" customWidth="1"/>
    <col min="26" max="27" width="7.00390625" style="0" customWidth="1"/>
    <col min="28" max="28" width="2.57421875" style="0" customWidth="1"/>
    <col min="29" max="31" width="7.00390625" style="0" customWidth="1"/>
    <col min="32" max="32" width="2.28125" style="0" customWidth="1"/>
    <col min="33" max="33" width="9.7109375" style="0" bestFit="1" customWidth="1"/>
    <col min="34" max="34" width="9.28125" style="0" bestFit="1" customWidth="1"/>
    <col min="35" max="35" width="2.7109375" style="0" customWidth="1"/>
    <col min="36" max="36" width="7.8515625" style="0" bestFit="1" customWidth="1"/>
    <col min="43" max="43" width="7.00390625" style="0" customWidth="1"/>
    <col min="44" max="44" width="2.28125" style="0" customWidth="1"/>
    <col min="45" max="45" width="8.7109375" style="0" bestFit="1" customWidth="1"/>
    <col min="46" max="46" width="2.57421875" style="0" customWidth="1"/>
    <col min="47" max="47" width="9.7109375" style="0" customWidth="1"/>
    <col min="48" max="48" width="9.00390625" style="0" customWidth="1"/>
    <col min="49" max="49" width="3.00390625" style="0" customWidth="1"/>
    <col min="50" max="50" width="7.8515625" style="0" bestFit="1" customWidth="1"/>
    <col min="52" max="52" width="0" style="0" hidden="1" customWidth="1"/>
  </cols>
  <sheetData>
    <row r="1" spans="1:52" ht="12.75">
      <c r="A1" s="3"/>
      <c r="B1" s="16"/>
      <c r="C1" s="102" t="s">
        <v>306</v>
      </c>
      <c r="D1" s="102"/>
      <c r="E1" s="58"/>
      <c r="F1" s="100" t="s">
        <v>308</v>
      </c>
      <c r="G1" s="100"/>
      <c r="I1" s="60" t="s">
        <v>345</v>
      </c>
      <c r="K1" s="60" t="s">
        <v>310</v>
      </c>
      <c r="L1" s="60"/>
      <c r="M1" s="100" t="s">
        <v>312</v>
      </c>
      <c r="N1" s="100"/>
      <c r="O1" s="100"/>
      <c r="P1" s="100"/>
      <c r="Q1" s="59"/>
      <c r="R1" s="100" t="s">
        <v>315</v>
      </c>
      <c r="S1" s="100"/>
      <c r="T1" s="59"/>
      <c r="U1" s="65" t="s">
        <v>320</v>
      </c>
      <c r="V1" s="65"/>
      <c r="W1" s="100" t="s">
        <v>323</v>
      </c>
      <c r="X1" s="100"/>
      <c r="Y1" s="100"/>
      <c r="Z1" s="100"/>
      <c r="AA1" s="100"/>
      <c r="AB1" s="100"/>
      <c r="AC1" s="100"/>
      <c r="AD1" s="100"/>
      <c r="AE1" s="100"/>
      <c r="AF1" s="59"/>
      <c r="AG1" s="41" t="s">
        <v>327</v>
      </c>
      <c r="AH1" s="41" t="s">
        <v>330</v>
      </c>
      <c r="AJ1" s="100" t="s">
        <v>333</v>
      </c>
      <c r="AK1" s="100"/>
      <c r="AL1" s="100"/>
      <c r="AM1" s="100"/>
      <c r="AN1" s="100"/>
      <c r="AO1" s="100"/>
      <c r="AP1" s="100"/>
      <c r="AQ1" s="100"/>
      <c r="AR1" s="59"/>
      <c r="AS1" s="60" t="s">
        <v>336</v>
      </c>
      <c r="AT1" s="41"/>
      <c r="AU1" s="105" t="s">
        <v>339</v>
      </c>
      <c r="AV1" s="105"/>
      <c r="AW1" s="52"/>
      <c r="AX1" s="60" t="s">
        <v>342</v>
      </c>
      <c r="AZ1" s="51"/>
    </row>
    <row r="2" spans="1:52" ht="12.75">
      <c r="A2" s="4"/>
      <c r="B2" s="17"/>
      <c r="C2" s="103" t="s">
        <v>307</v>
      </c>
      <c r="D2" s="103"/>
      <c r="E2" s="57"/>
      <c r="F2" s="104" t="s">
        <v>309</v>
      </c>
      <c r="G2" s="104"/>
      <c r="H2" s="41"/>
      <c r="I2" s="41" t="s">
        <v>346</v>
      </c>
      <c r="J2" s="41"/>
      <c r="K2" s="62" t="s">
        <v>264</v>
      </c>
      <c r="L2" s="62"/>
      <c r="M2" s="41" t="s">
        <v>259</v>
      </c>
      <c r="N2" s="101" t="s">
        <v>258</v>
      </c>
      <c r="O2" s="101"/>
      <c r="P2" s="101"/>
      <c r="Q2" s="54"/>
      <c r="R2" s="41" t="s">
        <v>318</v>
      </c>
      <c r="S2" s="48" t="s">
        <v>316</v>
      </c>
      <c r="T2" s="48"/>
      <c r="U2" s="66" t="s">
        <v>321</v>
      </c>
      <c r="V2" s="66"/>
      <c r="W2" s="106" t="s">
        <v>324</v>
      </c>
      <c r="X2" s="106"/>
      <c r="Y2" s="57"/>
      <c r="Z2" s="106" t="s">
        <v>325</v>
      </c>
      <c r="AA2" s="106"/>
      <c r="AB2" s="57"/>
      <c r="AC2" s="107" t="s">
        <v>326</v>
      </c>
      <c r="AD2" s="107"/>
      <c r="AE2" s="107"/>
      <c r="AF2" s="54"/>
      <c r="AG2" s="41" t="s">
        <v>329</v>
      </c>
      <c r="AH2" s="54" t="s">
        <v>331</v>
      </c>
      <c r="AJ2" s="41" t="s">
        <v>334</v>
      </c>
      <c r="AK2" s="52"/>
      <c r="AL2" s="52"/>
      <c r="AM2" s="52"/>
      <c r="AN2" s="52"/>
      <c r="AO2" s="52"/>
      <c r="AP2" s="52"/>
      <c r="AQ2" s="41"/>
      <c r="AR2" s="52"/>
      <c r="AS2" s="41" t="s">
        <v>337</v>
      </c>
      <c r="AT2" s="41"/>
      <c r="AU2" s="54"/>
      <c r="AV2" s="41" t="s">
        <v>340</v>
      </c>
      <c r="AW2" s="41"/>
      <c r="AX2" s="67" t="s">
        <v>343</v>
      </c>
      <c r="AZ2" s="52"/>
    </row>
    <row r="3" spans="1:50" ht="13.5" thickBot="1">
      <c r="A3" s="5" t="s">
        <v>0</v>
      </c>
      <c r="B3" s="18" t="s">
        <v>1</v>
      </c>
      <c r="C3" s="19">
        <v>2000</v>
      </c>
      <c r="D3" s="19">
        <v>2006</v>
      </c>
      <c r="E3" s="19"/>
      <c r="F3" s="5" t="s">
        <v>2</v>
      </c>
      <c r="G3" s="5" t="s">
        <v>303</v>
      </c>
      <c r="H3" s="42"/>
      <c r="I3" s="42" t="s">
        <v>257</v>
      </c>
      <c r="J3" s="42"/>
      <c r="K3" s="61" t="s">
        <v>311</v>
      </c>
      <c r="L3" s="61"/>
      <c r="M3" s="42" t="s">
        <v>261</v>
      </c>
      <c r="N3" s="42" t="s">
        <v>260</v>
      </c>
      <c r="O3" s="41" t="s">
        <v>266</v>
      </c>
      <c r="P3" s="42" t="s">
        <v>313</v>
      </c>
      <c r="Q3" s="42"/>
      <c r="R3" s="42" t="s">
        <v>319</v>
      </c>
      <c r="S3" s="49" t="s">
        <v>317</v>
      </c>
      <c r="T3" s="49"/>
      <c r="U3" s="61" t="s">
        <v>322</v>
      </c>
      <c r="V3" s="61"/>
      <c r="W3" s="42" t="s">
        <v>272</v>
      </c>
      <c r="X3" s="42" t="s">
        <v>273</v>
      </c>
      <c r="Y3" s="42"/>
      <c r="Z3" s="42" t="s">
        <v>274</v>
      </c>
      <c r="AA3" s="42" t="s">
        <v>275</v>
      </c>
      <c r="AB3" s="42"/>
      <c r="AC3" s="42" t="s">
        <v>292</v>
      </c>
      <c r="AD3" s="42" t="s">
        <v>293</v>
      </c>
      <c r="AE3" s="42" t="s">
        <v>294</v>
      </c>
      <c r="AF3" s="42"/>
      <c r="AG3" s="42" t="s">
        <v>328</v>
      </c>
      <c r="AH3" s="42" t="s">
        <v>332</v>
      </c>
      <c r="AJ3" s="19" t="s">
        <v>335</v>
      </c>
      <c r="AK3" s="19" t="s">
        <v>282</v>
      </c>
      <c r="AL3" s="19" t="s">
        <v>283</v>
      </c>
      <c r="AM3" s="19" t="s">
        <v>284</v>
      </c>
      <c r="AN3" s="19" t="s">
        <v>285</v>
      </c>
      <c r="AO3" s="19" t="s">
        <v>286</v>
      </c>
      <c r="AP3" s="19" t="s">
        <v>279</v>
      </c>
      <c r="AQ3" s="42" t="s">
        <v>256</v>
      </c>
      <c r="AR3" s="42"/>
      <c r="AS3" s="42" t="s">
        <v>338</v>
      </c>
      <c r="AT3" s="42"/>
      <c r="AU3" s="42" t="s">
        <v>314</v>
      </c>
      <c r="AV3" s="42" t="s">
        <v>341</v>
      </c>
      <c r="AW3" s="42"/>
      <c r="AX3" s="19" t="s">
        <v>281</v>
      </c>
    </row>
    <row r="4" spans="1:52" ht="15">
      <c r="A4" s="6"/>
      <c r="B4" s="20" t="str">
        <f>"Total - "&amp;COUNT(G11:G66)&amp;" Cities"</f>
        <v>Total - 56 Cities</v>
      </c>
      <c r="C4" s="20">
        <f>SUM(C11:C66)/1000</f>
        <v>81.02927000000001</v>
      </c>
      <c r="D4" s="20">
        <f>SUM(D11:D66)/1000</f>
        <v>83.37445999999998</v>
      </c>
      <c r="E4" s="20"/>
      <c r="F4" s="6">
        <f>(D4/C4)^(1/6)-1</f>
        <v>0.0047665875458144935</v>
      </c>
      <c r="G4" s="6">
        <f>AZ4/$D4</f>
        <v>-0.0006162116790549084</v>
      </c>
      <c r="H4" s="6"/>
      <c r="I4" s="6">
        <f>AVERAGE(I11:I66)</f>
        <v>0.1202853613612245</v>
      </c>
      <c r="J4" s="6"/>
      <c r="K4" s="43">
        <f>AVERAGE(K11:K66)</f>
        <v>222.49326374999995</v>
      </c>
      <c r="L4" s="43"/>
      <c r="M4" s="6">
        <f>AVERAGE(M11:M66)</f>
        <v>0.16182371365692522</v>
      </c>
      <c r="N4" s="6">
        <f>AVERAGE(N11:N66)</f>
        <v>0.04547220283434779</v>
      </c>
      <c r="O4" s="6">
        <f>AVERAGE(O11:O66)</f>
        <v>0.22828007959078753</v>
      </c>
      <c r="P4" s="6">
        <f>AVERAGE(P11:P66)</f>
        <v>0.1446359046039911</v>
      </c>
      <c r="Q4" s="6"/>
      <c r="R4" s="6">
        <f>AVERAGE(R11:R66)</f>
        <v>0.11442126411167965</v>
      </c>
      <c r="S4" s="43">
        <f>AVERAGE(S11:S66)</f>
        <v>3691.343362963445</v>
      </c>
      <c r="T4" s="43"/>
      <c r="U4" s="43">
        <f>SUM(U11:U66)/1000</f>
        <v>168.23594000000003</v>
      </c>
      <c r="V4" s="43"/>
      <c r="W4" s="6">
        <f>AVERAGE(W11:W66)</f>
        <v>0.17156607142857144</v>
      </c>
      <c r="X4" s="6">
        <f>AVERAGE(X11:X66)</f>
        <v>0.029721428571428572</v>
      </c>
      <c r="Y4" s="6"/>
      <c r="Z4" s="6">
        <f>AVERAGE(Z11:Z66)</f>
        <v>0.22142682109220915</v>
      </c>
      <c r="AA4" s="6">
        <f>AVERAGE(AA11:AA66)</f>
        <v>0.061164517727089585</v>
      </c>
      <c r="AB4" s="6"/>
      <c r="AC4" s="6">
        <f>AVERAGE(AC11:AC66)</f>
        <v>0.16701644838601526</v>
      </c>
      <c r="AD4" s="6">
        <f>AVERAGE(AD11:AD66)</f>
        <v>0.12989223732867164</v>
      </c>
      <c r="AE4" s="6">
        <f>AVERAGE(AE11:AE66)</f>
        <v>0.03790019401880151</v>
      </c>
      <c r="AF4" s="6"/>
      <c r="AG4" s="6">
        <f>AVERAGE(AG11:AG66)</f>
        <v>0.42499308997686186</v>
      </c>
      <c r="AH4" s="6">
        <f>AVERAGE(AH11:AH66)</f>
        <v>0.11921903345075277</v>
      </c>
      <c r="AJ4" s="6">
        <f aca="true" t="shared" si="0" ref="AJ4:AQ4">AVERAGE(AJ11:AJ66)</f>
        <v>0.08679440086792643</v>
      </c>
      <c r="AK4" s="6">
        <f t="shared" si="0"/>
        <v>0.2709571428571428</v>
      </c>
      <c r="AL4" s="6">
        <f t="shared" si="0"/>
        <v>0.10768392857142858</v>
      </c>
      <c r="AM4" s="6">
        <f t="shared" si="0"/>
        <v>0.055819642857142845</v>
      </c>
      <c r="AN4" s="6">
        <f t="shared" si="0"/>
        <v>0.2982666643186137</v>
      </c>
      <c r="AO4" s="6">
        <f t="shared" si="0"/>
        <v>0.17308750000000003</v>
      </c>
      <c r="AP4" s="6">
        <f t="shared" si="0"/>
        <v>0.26917142857142856</v>
      </c>
      <c r="AQ4" s="84">
        <f t="shared" si="0"/>
        <v>0.010030357142857143</v>
      </c>
      <c r="AR4" s="6"/>
      <c r="AS4" s="6">
        <f>AVERAGE(AS11:AS66)</f>
        <v>0.3093592359550394</v>
      </c>
      <c r="AT4" s="6"/>
      <c r="AU4" s="6">
        <f>AVERAGE(AU11:AU66)</f>
        <v>0.5654499171773216</v>
      </c>
      <c r="AV4" s="6">
        <f>AVERAGE(AV11:AV66)</f>
        <v>0.14673448383588977</v>
      </c>
      <c r="AW4" s="6"/>
      <c r="AX4" s="43">
        <f>AVERAGE(AX11:AX66)</f>
        <v>38.32678571428572</v>
      </c>
      <c r="AZ4">
        <f>'All Cities'!AZ4</f>
        <v>-0.051376315986896286</v>
      </c>
    </row>
    <row r="5" spans="1:52" ht="12.75">
      <c r="A5" s="82">
        <f>PERCENTILE($F$11:$F$66,0.667)</f>
        <v>0.010435375753746211</v>
      </c>
      <c r="B5" s="21" t="str">
        <f>"Big Cities - Hi Growth - "&amp;DCOUNT($A$10:G$66,COLUMN(G$3),HIGr)&amp;" Cities"</f>
        <v>Big Cities - Hi Growth - 19 Cities</v>
      </c>
      <c r="C5" s="21">
        <f>0.001*DSUM($A$10:AV$66,COLUMN(C$3),HIGr)</f>
        <v>26.404379999999996</v>
      </c>
      <c r="D5" s="22">
        <f>0.001*DSUM($A$10:F$66,COLUMN(D$3),HIGr)</f>
        <v>28.999900000000007</v>
      </c>
      <c r="E5" s="21"/>
      <c r="F5" s="23">
        <f>(D5/C5)^(1/6)-1</f>
        <v>0.015749820704681783</v>
      </c>
      <c r="G5" s="23">
        <f>AZ5/$D5</f>
        <v>0.008568902999421412</v>
      </c>
      <c r="H5" s="23"/>
      <c r="I5" s="23">
        <f>DAVERAGE($A$10:AV$66,COLUMN(I$3),HIGr)</f>
        <v>0.07833780356927546</v>
      </c>
      <c r="J5" s="23"/>
      <c r="K5" s="36">
        <f>DAVERAGE($A$10:AV$66,COLUMN(K$3),HIGr)</f>
        <v>215.77726315789474</v>
      </c>
      <c r="L5" s="36"/>
      <c r="M5" s="23">
        <f>DAVERAGE($A$10:N$66,COLUMN(M$3),HIGr)</f>
        <v>0.22514632042662133</v>
      </c>
      <c r="N5" s="23">
        <f>DAVERAGE($A$10:N$66,COLUMN(N$3),HIGr)</f>
        <v>0.05951563673973911</v>
      </c>
      <c r="O5" s="23">
        <f>DAVERAGE($A$10:O$66,COLUMN(O$3),HIGr)</f>
        <v>0.2649627371424773</v>
      </c>
      <c r="P5" s="23">
        <f>DAVERAGE($A$10:AV$66,COLUMN(P$3),HIGr)</f>
        <v>0.09619294529973565</v>
      </c>
      <c r="Q5" s="23"/>
      <c r="R5" s="23">
        <f>DAVERAGE($A$10:R$66,COLUMN(R$3),HIGr)</f>
        <v>0.11249551349502507</v>
      </c>
      <c r="S5" s="36">
        <f>DAVERAGE($A$10:S$66,COLUMN(S$3),HIGr)</f>
        <v>3516.232465024322</v>
      </c>
      <c r="T5" s="36"/>
      <c r="U5" s="36">
        <f>DAVERAGE($A$10:U$66,COLUMN(U$3),HIGr)</f>
        <v>3014.0394736842104</v>
      </c>
      <c r="V5" s="36"/>
      <c r="W5" s="23">
        <f>DAVERAGE($A$10:W$66,COLUMN(W$3),HIGr)</f>
        <v>0.2154473684210526</v>
      </c>
      <c r="X5" s="23">
        <f>DAVERAGE($A$10:X$66,COLUMN(X$3),HIGr)</f>
        <v>0.0408</v>
      </c>
      <c r="Y5" s="23"/>
      <c r="Z5" s="23">
        <f>DAVERAGE($A$10:Z$66,COLUMN(Z$3),HIGr)</f>
        <v>0.2749324310446406</v>
      </c>
      <c r="AA5" s="23">
        <f>DAVERAGE($A$10:AA$66,COLUMN(AA$3),HIGr)</f>
        <v>0.10519339347404578</v>
      </c>
      <c r="AB5" s="23"/>
      <c r="AC5" s="23">
        <f>DAVERAGE($A$10:AC$66,COLUMN(AC$3),HIGr)</f>
        <v>0.21623172494429574</v>
      </c>
      <c r="AD5" s="23">
        <f>DAVERAGE($A$10:AD$66,COLUMN(AD$3),HIGr)</f>
        <v>0.15090723422963012</v>
      </c>
      <c r="AE5" s="23">
        <f>DAVERAGE($A$10:AE$66,COLUMN(AE$3),HIGr)</f>
        <v>0.06532449071466563</v>
      </c>
      <c r="AF5" s="23"/>
      <c r="AG5" s="23">
        <f>DAVERAGE($A$10:AH$66,COLUMN(AG$3),HIGr)</f>
        <v>0.2824439842029001</v>
      </c>
      <c r="AH5" s="23">
        <f>DAVERAGE($A$10:AH$66,COLUMN(AH$3),HIGr)</f>
        <v>0.16569712204855377</v>
      </c>
      <c r="AJ5" s="23">
        <f>DAVERAGE($A$10:AJ$66,COLUMN(AJ$3),HIGr)</f>
        <v>0.09504727462699247</v>
      </c>
      <c r="AK5" s="23">
        <f>DAVERAGE($A$10:AK$66,COLUMN(AK$3),HIGr)</f>
        <v>0.3500789473684211</v>
      </c>
      <c r="AL5" s="23">
        <f>DAVERAGE($A$10:AL$66,COLUMN(AL$3),HIGr)</f>
        <v>0.11482631578947369</v>
      </c>
      <c r="AM5" s="23">
        <f>DAVERAGE($A$10:AM$66,COLUMN(AM$3),HIGr)</f>
        <v>0.054763157894736854</v>
      </c>
      <c r="AN5" s="23">
        <f>DAVERAGE($A$10:AN$66,COLUMN(AN$3),HIGr)</f>
        <v>0.30649042728878106</v>
      </c>
      <c r="AO5" s="23">
        <f>DAVERAGE($A$10:AO$66,COLUMN(AO$3),HIGr)</f>
        <v>0.1822</v>
      </c>
      <c r="AP5" s="23">
        <f>DAVERAGE($A$10:AP$66,COLUMN(AP$3),HIGr)</f>
        <v>0.26769473684210515</v>
      </c>
      <c r="AQ5" s="81">
        <f>DAVERAGE($A$10:AR$66,COLUMN(AQ$3),HIGr)</f>
        <v>0.010784210526315788</v>
      </c>
      <c r="AR5" s="23"/>
      <c r="AS5" s="23">
        <f>DAVERAGE($A$10:AS$66,COLUMN(AS$3),HIGr)</f>
        <v>0.2830962771252095</v>
      </c>
      <c r="AT5" s="23"/>
      <c r="AU5" s="23">
        <f>DAVERAGE($A$10:AU$66,COLUMN(AU$3),HIGr)</f>
        <v>0.5508572025627193</v>
      </c>
      <c r="AV5" s="23">
        <f>DAVERAGE($A$10:AV$66,COLUMN(AV$3),HIGr)</f>
        <v>0.15822129583798605</v>
      </c>
      <c r="AW5" s="23"/>
      <c r="AX5" s="36">
        <f>DAVERAGE($A$10:AX$66,COLUMN(AX$3),HIGr)</f>
        <v>51.28947368421053</v>
      </c>
      <c r="AZ5">
        <f>'All Cities'!AZ8</f>
        <v>0.24849733009292105</v>
      </c>
    </row>
    <row r="6" spans="1:52" ht="12.75">
      <c r="A6" s="73">
        <v>0</v>
      </c>
      <c r="B6" s="24" t="str">
        <f>"Big Cities - No Growth - "&amp;DCOUNT($A$10:G$66,COLUMN(G$3),LowGr)&amp;" Cities"</f>
        <v>Big Cities - No Growth - 17 Cities</v>
      </c>
      <c r="C6" s="24">
        <f>0.001*DSUM($A$10:AV$66,COLUMN(C$3),LowGr)</f>
        <v>24.17528</v>
      </c>
      <c r="D6" s="24">
        <f>0.001*DSUM($A$10:F$66,COLUMN(D$3),LowGr)</f>
        <v>23.200029999999998</v>
      </c>
      <c r="E6" s="24"/>
      <c r="F6" s="25">
        <f>(D6/C6)^(1/6)-1</f>
        <v>-0.006839346431318449</v>
      </c>
      <c r="G6" s="23">
        <f>AZ6/$D6</f>
        <v>-0.012154283842251958</v>
      </c>
      <c r="H6" s="25"/>
      <c r="I6" s="25">
        <f>DAVERAGE($A$10:AV$66,COLUMN(I$3),LowGr)</f>
        <v>0.1737434302443356</v>
      </c>
      <c r="J6" s="25"/>
      <c r="K6" s="44">
        <f>DAVERAGE($A$10:AV$66,COLUMN(K$3),LowGr)</f>
        <v>237.94313352941177</v>
      </c>
      <c r="L6" s="44"/>
      <c r="M6" s="25">
        <f>DAVERAGE($A$10:N$66,COLUMN(M$3),LowGr)</f>
        <v>0.1023568879660691</v>
      </c>
      <c r="N6" s="25">
        <f>DAVERAGE($A$10:N$66,COLUMN(N$3),LowGr)</f>
        <v>0.030470975287831537</v>
      </c>
      <c r="O6" s="25">
        <f>DAVERAGE($A$10:O$66,COLUMN(O$3),LowGr)</f>
        <v>0.20404260087005288</v>
      </c>
      <c r="P6" s="25">
        <f>DAVERAGE($A$10:AV$66,COLUMN(P$3),LowGr)</f>
        <v>0.18092295674107847</v>
      </c>
      <c r="Q6" s="25"/>
      <c r="R6" s="25">
        <f>DAVERAGE($A$10:R$66,COLUMN(R$3),LowGr)</f>
        <v>0.11638545230962294</v>
      </c>
      <c r="S6" s="44">
        <f>DAVERAGE($A$10:S$66,COLUMN(S$3),LowGr)</f>
        <v>3752.2639228259177</v>
      </c>
      <c r="T6" s="44"/>
      <c r="U6" s="44">
        <f>DAVERAGE($A$10:U$66,COLUMN(U$3),LowGr)</f>
        <v>2847.0223529411765</v>
      </c>
      <c r="V6" s="44"/>
      <c r="W6" s="25">
        <f>DAVERAGE($A$10:W$66,COLUMN(W$3),LowGr)</f>
        <v>0.13197647058823528</v>
      </c>
      <c r="X6" s="25">
        <f>DAVERAGE($A$10:X$66,COLUMN(X$3),LowGr)</f>
        <v>0.02209411764705883</v>
      </c>
      <c r="Y6" s="25"/>
      <c r="Z6" s="25">
        <f>DAVERAGE($A$10:Z$66,COLUMN(Z$3),LowGr)</f>
        <v>0.17279390759478575</v>
      </c>
      <c r="AA6" s="25">
        <f>DAVERAGE($A$10:AA$66,COLUMN(AA$3),LowGr)</f>
        <v>0.0338884818979898</v>
      </c>
      <c r="AB6" s="25"/>
      <c r="AC6" s="25">
        <f>DAVERAGE($A$10:AC$66,COLUMN(AC$3),LowGr)</f>
        <v>0.13160475176688735</v>
      </c>
      <c r="AD6" s="25">
        <f>DAVERAGE($A$10:AD$66,COLUMN(AD$3),LowGr)</f>
        <v>0.1162796294111873</v>
      </c>
      <c r="AE6" s="25">
        <f>DAVERAGE($A$10:AE$66,COLUMN(AE$3),LowGr)</f>
        <v>0.015325122355700046</v>
      </c>
      <c r="AF6" s="25"/>
      <c r="AG6" s="25">
        <f>DAVERAGE($A$10:AH$66,COLUMN(AG$3),LowGr)</f>
        <v>0.5586104767031446</v>
      </c>
      <c r="AH6" s="25">
        <f>DAVERAGE($A$10:AH$66,COLUMN(AH$3),LowGr)</f>
        <v>0.09507116478290423</v>
      </c>
      <c r="AJ6" s="25">
        <f>DAVERAGE($A$10:AJ$66,COLUMN(AJ$3),LowGr)</f>
        <v>0.08092325183154638</v>
      </c>
      <c r="AK6" s="25">
        <f>DAVERAGE($A$10:AK$66,COLUMN(AK$3),LowGr)</f>
        <v>0.22362352941176472</v>
      </c>
      <c r="AL6" s="25">
        <f>DAVERAGE($A$10:AL$66,COLUMN(AL$3),LowGr)</f>
        <v>0.10643529411764707</v>
      </c>
      <c r="AM6" s="25">
        <f>DAVERAGE($A$10:AM$66,COLUMN(AM$3),LowGr)</f>
        <v>0.06001176470588234</v>
      </c>
      <c r="AN6" s="25">
        <f>DAVERAGE($A$10:AN$66,COLUMN(AN$3),LowGr)</f>
        <v>0.2868611385070532</v>
      </c>
      <c r="AO6" s="25">
        <f>DAVERAGE($A$10:AO$66,COLUMN(AO$3),LowGr)</f>
        <v>0.17315294117647057</v>
      </c>
      <c r="AP6" s="25">
        <f>DAVERAGE($A$10:AP$66,COLUMN(AP$3),LowGr)</f>
        <v>0.26045294117647055</v>
      </c>
      <c r="AQ6" s="85">
        <f>DAVERAGE($A$10:AR$66,COLUMN(AQ$3),LowGr)</f>
        <v>0.009635294117647058</v>
      </c>
      <c r="AR6" s="25"/>
      <c r="AS6" s="25">
        <f>DAVERAGE($A$10:AS$66,COLUMN(AS$3),LowGr)</f>
        <v>0.31351362501478286</v>
      </c>
      <c r="AT6" s="25"/>
      <c r="AU6" s="25">
        <f>DAVERAGE($A$10:AU$66,COLUMN(AU$3),LowGr)</f>
        <v>0.5772405346844137</v>
      </c>
      <c r="AV6" s="25">
        <f>DAVERAGE($A$10:AV$66,COLUMN(AV$3),LowGr)</f>
        <v>0.1393499533324134</v>
      </c>
      <c r="AW6" s="25"/>
      <c r="AX6" s="44">
        <f>DAVERAGE($A$10:AX$66,COLUMN(AX$3),LowGr)</f>
        <v>30.535294117647055</v>
      </c>
      <c r="AZ6">
        <f>'All Cities'!AZ9</f>
        <v>-0.28197974976876067</v>
      </c>
    </row>
    <row r="7" spans="1:50" ht="12.75">
      <c r="A7" s="9"/>
      <c r="B7" s="31"/>
      <c r="C7" s="28"/>
      <c r="D7" s="28"/>
      <c r="E7" s="28"/>
      <c r="F7" s="23"/>
      <c r="G7" s="23"/>
      <c r="H7" s="23"/>
      <c r="I7" s="23"/>
      <c r="J7" s="23"/>
      <c r="K7" s="36"/>
      <c r="L7" s="36"/>
      <c r="M7" s="23"/>
      <c r="N7" s="23"/>
      <c r="O7" s="23"/>
      <c r="P7" s="23"/>
      <c r="Q7" s="23"/>
      <c r="R7" s="23"/>
      <c r="S7" s="36"/>
      <c r="T7" s="36"/>
      <c r="U7" s="36"/>
      <c r="V7" s="36"/>
      <c r="W7" s="23"/>
      <c r="X7" s="23"/>
      <c r="Y7" s="23"/>
      <c r="Z7" s="23"/>
      <c r="AA7" s="23"/>
      <c r="AB7" s="23"/>
      <c r="AC7" s="23"/>
      <c r="AD7" s="23"/>
      <c r="AE7" s="23"/>
      <c r="AF7" s="23"/>
      <c r="AG7" s="23"/>
      <c r="AH7" s="23"/>
      <c r="AJ7" s="23"/>
      <c r="AK7" s="23"/>
      <c r="AL7" s="23"/>
      <c r="AM7" s="23"/>
      <c r="AN7" s="23"/>
      <c r="AO7" s="23"/>
      <c r="AP7" s="23"/>
      <c r="AQ7" s="81"/>
      <c r="AR7" s="23"/>
      <c r="AS7" s="23"/>
      <c r="AT7" s="23"/>
      <c r="AU7" s="23"/>
      <c r="AV7" s="23"/>
      <c r="AW7" s="23"/>
      <c r="AX7" s="36"/>
    </row>
    <row r="8" spans="1:50" ht="12.75">
      <c r="A8" s="76"/>
      <c r="B8" s="21" t="s">
        <v>3</v>
      </c>
      <c r="C8" s="33">
        <f>C68</f>
        <v>2566.86</v>
      </c>
      <c r="D8" s="33">
        <f>D68</f>
        <v>2485.6</v>
      </c>
      <c r="E8" s="33"/>
      <c r="F8" s="23">
        <f>(D8/C8)^(1/6)-1</f>
        <v>-0.00534719971456088</v>
      </c>
      <c r="G8" s="23">
        <f>G68</f>
        <v>-0.01264347971207802</v>
      </c>
      <c r="H8" s="23"/>
      <c r="I8" s="23">
        <f>I68</f>
        <v>0.12365437782454898</v>
      </c>
      <c r="J8" s="23"/>
      <c r="K8" s="36">
        <f>K68</f>
        <v>341.69147999999996</v>
      </c>
      <c r="L8" s="36"/>
      <c r="M8" s="23">
        <f>M68</f>
        <v>0.05661480012291542</v>
      </c>
      <c r="N8" s="23">
        <f>N68</f>
        <v>0.01578820460787618</v>
      </c>
      <c r="O8" s="23">
        <f>O68</f>
        <v>0.13939904443646609</v>
      </c>
      <c r="P8" s="23">
        <f>P68</f>
        <v>0.29651262443140614</v>
      </c>
      <c r="Q8" s="23"/>
      <c r="R8" s="23">
        <f>R68</f>
        <v>0.10176541583347573</v>
      </c>
      <c r="S8" s="36">
        <f>S68</f>
        <v>4239.43249101753</v>
      </c>
      <c r="T8" s="36"/>
      <c r="U8" s="32">
        <f>U68/1000</f>
        <v>4.75272</v>
      </c>
      <c r="V8" s="32"/>
      <c r="W8" s="23">
        <f>W68</f>
        <v>0.1636</v>
      </c>
      <c r="X8" s="23">
        <f>X68</f>
        <v>0.0396</v>
      </c>
      <c r="Y8" s="23"/>
      <c r="Z8" s="23">
        <f>Z68</f>
        <v>0.19680192542443314</v>
      </c>
      <c r="AA8" s="23">
        <f>AA68</f>
        <v>0.033570367087287514</v>
      </c>
      <c r="AB8" s="23"/>
      <c r="AC8" s="23">
        <f>AC68</f>
        <v>0.11767389097856588</v>
      </c>
      <c r="AD8" s="23">
        <f>AD68</f>
        <v>0.1025661233506478</v>
      </c>
      <c r="AE8" s="23">
        <f>AE68</f>
        <v>0.015107767627918087</v>
      </c>
      <c r="AF8" s="23"/>
      <c r="AG8" s="23">
        <f>AG68</f>
        <v>0.4700778434230162</v>
      </c>
      <c r="AH8" s="23">
        <f>AH68</f>
        <v>0.147344213350548</v>
      </c>
      <c r="AJ8" s="23">
        <f aca="true" t="shared" si="1" ref="AJ8:AP8">AJ68</f>
        <v>0.0871731419271377</v>
      </c>
      <c r="AK8" s="23">
        <f t="shared" si="1"/>
        <v>0.151</v>
      </c>
      <c r="AL8" s="23">
        <f t="shared" si="1"/>
        <v>0.0887</v>
      </c>
      <c r="AM8" s="23">
        <f t="shared" si="1"/>
        <v>0.0637</v>
      </c>
      <c r="AN8" s="23">
        <f t="shared" si="1"/>
        <v>0.304542982274342</v>
      </c>
      <c r="AO8" s="23">
        <f t="shared" si="1"/>
        <v>0.1402</v>
      </c>
      <c r="AP8" s="23">
        <f t="shared" si="1"/>
        <v>0.3594</v>
      </c>
      <c r="AQ8" s="81">
        <f>AQ68</f>
        <v>0.0193</v>
      </c>
      <c r="AR8" s="23"/>
      <c r="AS8" s="23">
        <f>AS68</f>
        <v>0.451104758298796</v>
      </c>
      <c r="AT8" s="23"/>
      <c r="AU8" s="23">
        <f>AU68</f>
        <v>0.6666117241410033</v>
      </c>
      <c r="AV8" s="23">
        <f>AV68</f>
        <v>0.09837533466680327</v>
      </c>
      <c r="AW8" s="23"/>
      <c r="AX8" s="36">
        <f>AX68</f>
        <v>29.3</v>
      </c>
    </row>
    <row r="9" spans="1:50" ht="12.75">
      <c r="A9" s="77"/>
      <c r="B9" s="34"/>
      <c r="C9" s="34"/>
      <c r="D9" s="34"/>
      <c r="E9" s="34"/>
      <c r="F9" s="35"/>
      <c r="G9" s="35"/>
      <c r="H9" s="35"/>
      <c r="I9" s="35"/>
      <c r="J9" s="35"/>
      <c r="K9" s="34"/>
      <c r="L9" s="34"/>
      <c r="M9" s="35"/>
      <c r="N9" s="35"/>
      <c r="O9" s="35"/>
      <c r="P9" s="35"/>
      <c r="Q9" s="35"/>
      <c r="R9" s="35"/>
      <c r="S9" s="34"/>
      <c r="T9" s="34"/>
      <c r="U9" s="34"/>
      <c r="V9" s="34"/>
      <c r="W9" s="35"/>
      <c r="X9" s="35"/>
      <c r="Y9" s="35"/>
      <c r="Z9" s="35"/>
      <c r="AA9" s="35"/>
      <c r="AB9" s="35"/>
      <c r="AC9" s="35"/>
      <c r="AD9" s="35"/>
      <c r="AE9" s="35"/>
      <c r="AF9" s="35"/>
      <c r="AG9" s="35"/>
      <c r="AH9" s="35"/>
      <c r="AJ9" s="35"/>
      <c r="AK9" s="35"/>
      <c r="AL9" s="35"/>
      <c r="AM9" s="35"/>
      <c r="AN9" s="35"/>
      <c r="AO9" s="35"/>
      <c r="AP9" s="35"/>
      <c r="AQ9" s="69"/>
      <c r="AR9" s="35"/>
      <c r="AS9" s="35"/>
      <c r="AT9" s="35"/>
      <c r="AU9" s="35"/>
      <c r="AV9" s="35"/>
      <c r="AW9" s="35"/>
      <c r="AX9" s="35"/>
    </row>
    <row r="10" spans="1:50" ht="12.75" hidden="1">
      <c r="A10" s="78" t="s">
        <v>0</v>
      </c>
      <c r="B10" s="15" t="s">
        <v>1</v>
      </c>
      <c r="C10" s="15" t="s">
        <v>5</v>
      </c>
      <c r="D10" s="15" t="s">
        <v>4</v>
      </c>
      <c r="E10" s="15"/>
      <c r="F10" s="15" t="s">
        <v>6</v>
      </c>
      <c r="G10" s="15" t="s">
        <v>304</v>
      </c>
      <c r="H10" s="15"/>
      <c r="I10" s="15"/>
      <c r="J10" s="15"/>
      <c r="K10" s="15" t="s">
        <v>265</v>
      </c>
      <c r="L10" s="15"/>
      <c r="M10" s="15" t="s">
        <v>263</v>
      </c>
      <c r="N10" s="15" t="s">
        <v>262</v>
      </c>
      <c r="O10" s="15" t="s">
        <v>267</v>
      </c>
      <c r="P10" s="15" t="s">
        <v>268</v>
      </c>
      <c r="Q10" s="15"/>
      <c r="R10" s="15" t="s">
        <v>269</v>
      </c>
      <c r="S10" s="50" t="s">
        <v>270</v>
      </c>
      <c r="T10" s="50"/>
      <c r="U10" s="15" t="s">
        <v>271</v>
      </c>
      <c r="V10" s="15"/>
      <c r="W10" s="15" t="s">
        <v>276</v>
      </c>
      <c r="X10" s="15" t="s">
        <v>277</v>
      </c>
      <c r="Y10" s="15"/>
      <c r="Z10" s="15"/>
      <c r="AA10" s="15"/>
      <c r="AB10" s="15"/>
      <c r="AC10" s="15" t="s">
        <v>296</v>
      </c>
      <c r="AD10" s="15" t="s">
        <v>297</v>
      </c>
      <c r="AE10" s="15" t="s">
        <v>298</v>
      </c>
      <c r="AF10" s="15"/>
      <c r="AG10" s="15" t="s">
        <v>295</v>
      </c>
      <c r="AH10" s="15"/>
      <c r="AJ10" s="15" t="s">
        <v>278</v>
      </c>
      <c r="AK10" s="15" t="s">
        <v>287</v>
      </c>
      <c r="AL10" s="15" t="s">
        <v>288</v>
      </c>
      <c r="AM10" s="15" t="s">
        <v>289</v>
      </c>
      <c r="AN10" s="15" t="s">
        <v>290</v>
      </c>
      <c r="AO10" s="15" t="s">
        <v>291</v>
      </c>
      <c r="AP10" s="15" t="s">
        <v>280</v>
      </c>
      <c r="AQ10" s="70" t="s">
        <v>256</v>
      </c>
      <c r="AR10" s="15"/>
      <c r="AS10" s="15" t="s">
        <v>300</v>
      </c>
      <c r="AT10" s="15"/>
      <c r="AU10" s="15" t="s">
        <v>301</v>
      </c>
      <c r="AV10" s="15" t="s">
        <v>302</v>
      </c>
      <c r="AW10" s="15"/>
      <c r="AX10" s="15"/>
    </row>
    <row r="11" spans="1:50" ht="12.75">
      <c r="A11" s="72">
        <v>4120</v>
      </c>
      <c r="B11" s="28" t="s">
        <v>7</v>
      </c>
      <c r="C11" s="36">
        <v>746.42</v>
      </c>
      <c r="D11" s="36">
        <v>979.7</v>
      </c>
      <c r="E11" s="36"/>
      <c r="F11" s="23">
        <v>0.04631941372521675</v>
      </c>
      <c r="G11" s="23">
        <v>0.03410945252329811</v>
      </c>
      <c r="H11" s="23"/>
      <c r="I11" s="23">
        <v>0.023901901125155705</v>
      </c>
      <c r="J11" s="23"/>
      <c r="K11" s="36">
        <v>175.27477</v>
      </c>
      <c r="L11" s="36"/>
      <c r="M11" s="23">
        <v>0.7437646245479685</v>
      </c>
      <c r="N11" s="23">
        <v>0.1532177843496379</v>
      </c>
      <c r="O11" s="23">
        <v>0.27704818253102226</v>
      </c>
      <c r="P11" s="23">
        <v>0.0144340942233862</v>
      </c>
      <c r="Q11" s="23"/>
      <c r="R11" s="23">
        <v>0.1171375574847205</v>
      </c>
      <c r="S11" s="36">
        <v>3343.750864492264</v>
      </c>
      <c r="T11" s="36"/>
      <c r="U11" s="36">
        <v>1563.28</v>
      </c>
      <c r="V11" s="36"/>
      <c r="W11" s="23">
        <v>0.3232</v>
      </c>
      <c r="X11" s="23">
        <v>0.043</v>
      </c>
      <c r="Y11" s="23"/>
      <c r="Z11" s="23">
        <v>0.3928767477154574</v>
      </c>
      <c r="AA11" s="23">
        <v>0.23943458659974684</v>
      </c>
      <c r="AB11" s="23"/>
      <c r="AC11" s="23">
        <v>0.3415442918048318</v>
      </c>
      <c r="AD11" s="23">
        <v>0.14752092215379756</v>
      </c>
      <c r="AE11" s="23">
        <v>0.19402336965103426</v>
      </c>
      <c r="AF11" s="23"/>
      <c r="AG11" s="23">
        <v>0.04604847623559135</v>
      </c>
      <c r="AH11" s="23">
        <v>0.179204279505182</v>
      </c>
      <c r="AJ11" s="23">
        <v>0.0716354609190077</v>
      </c>
      <c r="AK11" s="23">
        <v>0.3239</v>
      </c>
      <c r="AL11" s="23">
        <v>0.1107</v>
      </c>
      <c r="AM11" s="23">
        <v>0.0451</v>
      </c>
      <c r="AN11" s="23">
        <v>0.302800134588641</v>
      </c>
      <c r="AO11" s="23">
        <v>0.2076</v>
      </c>
      <c r="AP11" s="23">
        <v>0.1639</v>
      </c>
      <c r="AQ11" s="81">
        <v>0.0049</v>
      </c>
      <c r="AR11" s="23"/>
      <c r="AS11" s="23">
        <v>0.172976706222139</v>
      </c>
      <c r="AT11" s="23"/>
      <c r="AU11" s="23">
        <v>0.426800606520091</v>
      </c>
      <c r="AV11" s="23">
        <v>0.09806671721000758</v>
      </c>
      <c r="AW11" s="23"/>
      <c r="AX11" s="21">
        <v>47</v>
      </c>
    </row>
    <row r="12" spans="1:50" ht="12.75">
      <c r="A12" s="72">
        <v>5960</v>
      </c>
      <c r="B12" s="28" t="s">
        <v>8</v>
      </c>
      <c r="C12" s="36">
        <v>861.31</v>
      </c>
      <c r="D12" s="36">
        <v>1009.12</v>
      </c>
      <c r="E12" s="36"/>
      <c r="F12" s="23">
        <v>0.026631009267258143</v>
      </c>
      <c r="G12" s="23">
        <v>0.017588635653342566</v>
      </c>
      <c r="H12" s="23"/>
      <c r="I12" s="23">
        <v>0.04838213857183939</v>
      </c>
      <c r="J12" s="23"/>
      <c r="K12" s="36">
        <v>181.33394</v>
      </c>
      <c r="L12" s="36"/>
      <c r="M12" s="23">
        <v>0.30398893552079365</v>
      </c>
      <c r="N12" s="23">
        <v>0.09364472634099213</v>
      </c>
      <c r="O12" s="23">
        <v>0.36357315869740736</v>
      </c>
      <c r="P12" s="23">
        <v>0.0683737684996311</v>
      </c>
      <c r="Q12" s="23"/>
      <c r="R12" s="23">
        <v>0.1154643712148037</v>
      </c>
      <c r="S12" s="36">
        <v>3135.548871417894</v>
      </c>
      <c r="T12" s="36"/>
      <c r="U12" s="36">
        <v>1644.56</v>
      </c>
      <c r="V12" s="36"/>
      <c r="W12" s="23">
        <v>0.2704</v>
      </c>
      <c r="X12" s="23">
        <v>0.0513</v>
      </c>
      <c r="Y12" s="23"/>
      <c r="Z12" s="23">
        <v>0.3325667661429162</v>
      </c>
      <c r="AA12" s="23">
        <v>0.1557680780338946</v>
      </c>
      <c r="AB12" s="23"/>
      <c r="AC12" s="23">
        <v>0.2529096693649068</v>
      </c>
      <c r="AD12" s="23">
        <v>0.14394305505215255</v>
      </c>
      <c r="AE12" s="23">
        <v>0.10896661431275423</v>
      </c>
      <c r="AF12" s="23"/>
      <c r="AG12" s="23">
        <v>0.15124239861463493</v>
      </c>
      <c r="AH12" s="23">
        <v>0.179269941415052</v>
      </c>
      <c r="AJ12" s="23">
        <v>0.0930803281797403</v>
      </c>
      <c r="AK12" s="23">
        <v>0.3231</v>
      </c>
      <c r="AL12" s="23">
        <v>0.1068</v>
      </c>
      <c r="AM12" s="23">
        <v>0.0557</v>
      </c>
      <c r="AN12" s="23">
        <v>0.305701643174075</v>
      </c>
      <c r="AO12" s="23">
        <v>0.1723</v>
      </c>
      <c r="AP12" s="23">
        <v>0.248</v>
      </c>
      <c r="AQ12" s="81">
        <v>0.0067</v>
      </c>
      <c r="AR12" s="23"/>
      <c r="AS12" s="23">
        <v>0.266718909049781</v>
      </c>
      <c r="AT12" s="23"/>
      <c r="AU12" s="23">
        <v>0.5365390741133998</v>
      </c>
      <c r="AV12" s="23">
        <v>0.17732002548311743</v>
      </c>
      <c r="AW12" s="23"/>
      <c r="AX12" s="21">
        <v>60.9</v>
      </c>
    </row>
    <row r="13" spans="1:50" ht="12.75">
      <c r="A13" s="72">
        <v>6200</v>
      </c>
      <c r="B13" s="28" t="s">
        <v>9</v>
      </c>
      <c r="C13" s="36">
        <v>1584.17</v>
      </c>
      <c r="D13" s="36">
        <v>1851.67</v>
      </c>
      <c r="E13" s="36"/>
      <c r="F13" s="23">
        <v>0.026430594569874177</v>
      </c>
      <c r="G13" s="23">
        <v>0.019190925803781456</v>
      </c>
      <c r="H13" s="23"/>
      <c r="I13" s="23">
        <v>0.08702951003729913</v>
      </c>
      <c r="J13" s="23"/>
      <c r="K13" s="36">
        <v>213.40818</v>
      </c>
      <c r="L13" s="36"/>
      <c r="M13" s="23">
        <v>0.32506444260875633</v>
      </c>
      <c r="N13" s="23">
        <v>0.09519906707239299</v>
      </c>
      <c r="O13" s="23">
        <v>0.22415410115951018</v>
      </c>
      <c r="P13" s="23">
        <v>0.056756690779784</v>
      </c>
      <c r="Q13" s="23"/>
      <c r="R13" s="23">
        <v>0.11321506863716967</v>
      </c>
      <c r="S13" s="36">
        <v>3251.2245514687274</v>
      </c>
      <c r="T13" s="36"/>
      <c r="U13" s="36">
        <v>3251.88</v>
      </c>
      <c r="V13" s="36"/>
      <c r="W13" s="23">
        <v>0.239</v>
      </c>
      <c r="X13" s="23">
        <v>0.045</v>
      </c>
      <c r="Y13" s="23"/>
      <c r="Z13" s="23">
        <v>0.30462787258324836</v>
      </c>
      <c r="AA13" s="23">
        <v>0.1761583680959341</v>
      </c>
      <c r="AB13" s="23"/>
      <c r="AC13" s="23">
        <v>0.22455182753632524</v>
      </c>
      <c r="AD13" s="23">
        <v>0.11904608518937153</v>
      </c>
      <c r="AE13" s="23">
        <v>0.10550574234695372</v>
      </c>
      <c r="AF13" s="23"/>
      <c r="AG13" s="23">
        <v>0.12671816526011864</v>
      </c>
      <c r="AH13" s="23">
        <v>0.110445912469034</v>
      </c>
      <c r="AJ13" s="23">
        <v>0.0922588797534299</v>
      </c>
      <c r="AK13" s="23">
        <v>0.322</v>
      </c>
      <c r="AL13" s="23">
        <v>0.1201</v>
      </c>
      <c r="AM13" s="23">
        <v>0.0553</v>
      </c>
      <c r="AN13" s="23">
        <v>0.310731405502547</v>
      </c>
      <c r="AO13" s="23">
        <v>0.1807</v>
      </c>
      <c r="AP13" s="23">
        <v>0.2508</v>
      </c>
      <c r="AQ13" s="81">
        <v>0.0081</v>
      </c>
      <c r="AR13" s="23"/>
      <c r="AS13" s="23">
        <v>0.261613321090086</v>
      </c>
      <c r="AT13" s="23"/>
      <c r="AU13" s="23">
        <v>0.5029151906934433</v>
      </c>
      <c r="AV13" s="23">
        <v>0.15594547283979546</v>
      </c>
      <c r="AW13" s="23"/>
      <c r="AX13" s="21">
        <v>56.1</v>
      </c>
    </row>
    <row r="14" spans="1:50" ht="12.75">
      <c r="A14" s="72">
        <v>8960</v>
      </c>
      <c r="B14" s="28" t="s">
        <v>10</v>
      </c>
      <c r="C14" s="36">
        <v>480.4</v>
      </c>
      <c r="D14" s="36">
        <v>562.22</v>
      </c>
      <c r="E14" s="36"/>
      <c r="F14" s="23">
        <v>0.026357974738257184</v>
      </c>
      <c r="G14" s="23">
        <v>0.017475869905389407</v>
      </c>
      <c r="H14" s="23"/>
      <c r="I14" s="23">
        <v>0.04893510933827196</v>
      </c>
      <c r="J14" s="23"/>
      <c r="K14" s="36">
        <v>230.3674</v>
      </c>
      <c r="L14" s="36"/>
      <c r="M14" s="23">
        <v>0.205250503606472</v>
      </c>
      <c r="N14" s="23">
        <v>0.058678411489672316</v>
      </c>
      <c r="O14" s="23">
        <v>0.2739253954645553</v>
      </c>
      <c r="P14" s="23">
        <v>0.100368923611111</v>
      </c>
      <c r="Q14" s="23"/>
      <c r="R14" s="23">
        <v>0.10581052934895732</v>
      </c>
      <c r="S14" s="36">
        <v>4643.439143013637</v>
      </c>
      <c r="T14" s="36"/>
      <c r="U14" s="36">
        <v>1131.18</v>
      </c>
      <c r="V14" s="36"/>
      <c r="W14" s="23">
        <v>0.2457</v>
      </c>
      <c r="X14" s="23">
        <v>0.0437</v>
      </c>
      <c r="Y14" s="23"/>
      <c r="Z14" s="23">
        <v>0.31944963153915523</v>
      </c>
      <c r="AA14" s="23">
        <v>0.21541385893064008</v>
      </c>
      <c r="AB14" s="23"/>
      <c r="AC14" s="23">
        <v>0.25174165131017123</v>
      </c>
      <c r="AD14" s="23">
        <v>0.1855064647100244</v>
      </c>
      <c r="AE14" s="23">
        <v>0.06623518660014682</v>
      </c>
      <c r="AF14" s="23"/>
      <c r="AG14" s="23">
        <v>0.1233313856802553</v>
      </c>
      <c r="AH14" s="23">
        <v>0.174819672131148</v>
      </c>
      <c r="AJ14" s="23">
        <v>0.138068322468851</v>
      </c>
      <c r="AK14" s="23">
        <v>0.279</v>
      </c>
      <c r="AL14" s="23">
        <v>0.0992</v>
      </c>
      <c r="AM14" s="23">
        <v>0.123</v>
      </c>
      <c r="AN14" s="23">
        <v>0.238752492963125</v>
      </c>
      <c r="AO14" s="23">
        <v>0.1643</v>
      </c>
      <c r="AP14" s="23">
        <v>0.2771</v>
      </c>
      <c r="AQ14" s="81">
        <v>0.0082</v>
      </c>
      <c r="AR14" s="23"/>
      <c r="AS14" s="23">
        <v>0.275403957983773</v>
      </c>
      <c r="AT14" s="23"/>
      <c r="AU14" s="23">
        <v>0.5737291562596637</v>
      </c>
      <c r="AV14" s="23">
        <v>0.1647279906753253</v>
      </c>
      <c r="AW14" s="23"/>
      <c r="AX14" s="21">
        <v>66.2</v>
      </c>
    </row>
    <row r="15" spans="1:50" ht="12.75">
      <c r="A15" s="72">
        <v>6922</v>
      </c>
      <c r="B15" s="28" t="s">
        <v>11</v>
      </c>
      <c r="C15" s="36">
        <v>807.81</v>
      </c>
      <c r="D15" s="36">
        <v>925.62</v>
      </c>
      <c r="E15" s="36"/>
      <c r="F15" s="23">
        <v>0.02300041487476201</v>
      </c>
      <c r="G15" s="23">
        <v>0.013919700052518857</v>
      </c>
      <c r="H15" s="23"/>
      <c r="I15" s="23">
        <v>0.054908737444648456</v>
      </c>
      <c r="J15" s="23"/>
      <c r="K15" s="36">
        <v>289.58079</v>
      </c>
      <c r="L15" s="36"/>
      <c r="M15" s="23">
        <v>0.17229217904574523</v>
      </c>
      <c r="N15" s="23">
        <v>0.044024679350799345</v>
      </c>
      <c r="O15" s="23">
        <v>0.1704936140835347</v>
      </c>
      <c r="P15" s="23">
        <v>0.0736953083816553</v>
      </c>
      <c r="Q15" s="23"/>
      <c r="R15" s="23">
        <v>0.12705858090503624</v>
      </c>
      <c r="S15" s="36">
        <v>3915.04809991871</v>
      </c>
      <c r="T15" s="36"/>
      <c r="U15" s="36">
        <v>1796.86</v>
      </c>
      <c r="V15" s="36"/>
      <c r="W15" s="23">
        <v>0.2086</v>
      </c>
      <c r="X15" s="23">
        <v>0.0333</v>
      </c>
      <c r="Y15" s="23"/>
      <c r="Z15" s="23">
        <v>0.2591193720783166</v>
      </c>
      <c r="AA15" s="23">
        <v>0.10719556161619935</v>
      </c>
      <c r="AB15" s="23"/>
      <c r="AC15" s="23">
        <v>0.19164055066213892</v>
      </c>
      <c r="AD15" s="23">
        <v>0.11874852688275296</v>
      </c>
      <c r="AE15" s="23">
        <v>0.07289202377938596</v>
      </c>
      <c r="AF15" s="23"/>
      <c r="AG15" s="23">
        <v>0.4673382626382548</v>
      </c>
      <c r="AH15" s="23">
        <v>0.154927315075094</v>
      </c>
      <c r="AJ15" s="23">
        <v>0.0961718490235461</v>
      </c>
      <c r="AK15" s="23">
        <v>0.2754</v>
      </c>
      <c r="AL15" s="23">
        <v>0.1275</v>
      </c>
      <c r="AM15" s="23">
        <v>0.0531</v>
      </c>
      <c r="AN15" s="23">
        <v>0.28893451176137</v>
      </c>
      <c r="AO15" s="23">
        <v>0.1544</v>
      </c>
      <c r="AP15" s="23">
        <v>0.2655</v>
      </c>
      <c r="AQ15" s="81">
        <v>0.0107</v>
      </c>
      <c r="AR15" s="23"/>
      <c r="AS15" s="23">
        <v>0.26988635223986</v>
      </c>
      <c r="AT15" s="23"/>
      <c r="AU15" s="23">
        <v>0.5756498216603584</v>
      </c>
      <c r="AV15" s="23">
        <v>0.20464882906663467</v>
      </c>
      <c r="AW15" s="23"/>
      <c r="AX15" s="21">
        <v>46.3</v>
      </c>
    </row>
    <row r="16" spans="1:50" ht="12.75">
      <c r="A16" s="72">
        <v>3320</v>
      </c>
      <c r="B16" s="28" t="s">
        <v>12</v>
      </c>
      <c r="C16" s="36">
        <v>405.72</v>
      </c>
      <c r="D16" s="36">
        <v>449.57</v>
      </c>
      <c r="E16" s="36"/>
      <c r="F16" s="23">
        <v>0.017187720070967805</v>
      </c>
      <c r="G16" s="23">
        <v>0.006253809231065999</v>
      </c>
      <c r="H16" s="23"/>
      <c r="I16" s="23">
        <v>0.037761459724076546</v>
      </c>
      <c r="J16" s="23"/>
      <c r="K16" s="36">
        <v>251.58257</v>
      </c>
      <c r="L16" s="36"/>
      <c r="M16" s="23">
        <v>0.12179778472024982</v>
      </c>
      <c r="N16" s="23">
        <v>0.015971182210120262</v>
      </c>
      <c r="O16" s="23">
        <v>0.3532002557363075</v>
      </c>
      <c r="P16" s="23">
        <v>0.0256421852387844</v>
      </c>
      <c r="Q16" s="23"/>
      <c r="R16" s="23">
        <v>0.1256214853455448</v>
      </c>
      <c r="S16" s="36">
        <v>3853.7484191484327</v>
      </c>
      <c r="T16" s="36"/>
      <c r="U16" s="36">
        <v>876.16</v>
      </c>
      <c r="V16" s="36"/>
      <c r="W16" s="23">
        <v>0.1761</v>
      </c>
      <c r="X16" s="23">
        <v>0.0471</v>
      </c>
      <c r="Y16" s="23"/>
      <c r="Z16" s="23">
        <v>0.2714904268311146</v>
      </c>
      <c r="AA16" s="23">
        <v>0.046603716113310996</v>
      </c>
      <c r="AB16" s="23"/>
      <c r="AC16" s="23">
        <v>0.18221054920788932</v>
      </c>
      <c r="AD16" s="23">
        <v>0.23084129347407867</v>
      </c>
      <c r="AE16" s="23">
        <v>-0.04863074426618935</v>
      </c>
      <c r="AF16" s="23"/>
      <c r="AG16" s="23">
        <v>0.45355236964049717</v>
      </c>
      <c r="AH16" s="23">
        <v>0.208346506481189</v>
      </c>
      <c r="AJ16" s="23">
        <v>0.0892083476880996</v>
      </c>
      <c r="AK16" s="23">
        <v>0.3462</v>
      </c>
      <c r="AL16" s="23">
        <v>0.099</v>
      </c>
      <c r="AM16" s="23">
        <v>0.0628</v>
      </c>
      <c r="AN16" s="23">
        <v>0.302737183789188</v>
      </c>
      <c r="AO16" s="23">
        <v>0.1515</v>
      </c>
      <c r="AP16" s="23">
        <v>0.2787</v>
      </c>
      <c r="AQ16" s="81">
        <v>0.0097</v>
      </c>
      <c r="AR16" s="23"/>
      <c r="AS16" s="23">
        <v>0.308515772733387</v>
      </c>
      <c r="AT16" s="23"/>
      <c r="AU16" s="23">
        <v>0.5849370599530617</v>
      </c>
      <c r="AV16" s="23">
        <v>0.09116705781950074</v>
      </c>
      <c r="AW16" s="23"/>
      <c r="AX16" s="21">
        <v>73</v>
      </c>
    </row>
    <row r="17" spans="1:50" ht="12.75">
      <c r="A17" s="72">
        <v>5360</v>
      </c>
      <c r="B17" s="28" t="s">
        <v>13</v>
      </c>
      <c r="C17" s="36">
        <v>672</v>
      </c>
      <c r="D17" s="36">
        <v>738.43</v>
      </c>
      <c r="E17" s="36"/>
      <c r="F17" s="23">
        <v>0.01614011162507345</v>
      </c>
      <c r="G17" s="23">
        <v>0.011097388158928245</v>
      </c>
      <c r="H17" s="23"/>
      <c r="I17" s="23">
        <v>0.12360765653725532</v>
      </c>
      <c r="J17" s="23"/>
      <c r="K17" s="36">
        <v>200.29395000000002</v>
      </c>
      <c r="L17" s="36"/>
      <c r="M17" s="23">
        <v>0.2392461736866438</v>
      </c>
      <c r="N17" s="23">
        <v>0.06819338422391859</v>
      </c>
      <c r="O17" s="23">
        <v>0.2119245322682363</v>
      </c>
      <c r="P17" s="23">
        <v>0.235982019953466</v>
      </c>
      <c r="Q17" s="23"/>
      <c r="R17" s="23">
        <v>0.09439597943642339</v>
      </c>
      <c r="S17" s="36">
        <v>3034.597136271636</v>
      </c>
      <c r="T17" s="36"/>
      <c r="U17" s="36">
        <v>1231.31</v>
      </c>
      <c r="V17" s="36"/>
      <c r="W17" s="23">
        <v>0.1912</v>
      </c>
      <c r="X17" s="23">
        <v>0.022</v>
      </c>
      <c r="Y17" s="23"/>
      <c r="Z17" s="23">
        <v>0.251450962874401</v>
      </c>
      <c r="AA17" s="23">
        <v>0.050567702396636716</v>
      </c>
      <c r="AB17" s="23"/>
      <c r="AC17" s="23">
        <v>0.19372438681264909</v>
      </c>
      <c r="AD17" s="23">
        <v>0.1243378799926601</v>
      </c>
      <c r="AE17" s="23">
        <v>0.06938650681998898</v>
      </c>
      <c r="AF17" s="23"/>
      <c r="AG17" s="23">
        <v>0.3808795644993578</v>
      </c>
      <c r="AH17" s="23">
        <v>0.0620755391397593</v>
      </c>
      <c r="AJ17" s="23">
        <v>0.0969688913364793</v>
      </c>
      <c r="AK17" s="23">
        <v>0.2052</v>
      </c>
      <c r="AL17" s="23">
        <v>0.101</v>
      </c>
      <c r="AM17" s="23">
        <v>0.0449</v>
      </c>
      <c r="AN17" s="23">
        <v>0.318194997039741</v>
      </c>
      <c r="AO17" s="23">
        <v>0.186</v>
      </c>
      <c r="AP17" s="23">
        <v>0.2685</v>
      </c>
      <c r="AQ17" s="81">
        <v>0.0098</v>
      </c>
      <c r="AR17" s="23"/>
      <c r="AS17" s="23">
        <v>0.331400891896048</v>
      </c>
      <c r="AT17" s="23"/>
      <c r="AU17" s="23">
        <v>0.5413887490561289</v>
      </c>
      <c r="AV17" s="23">
        <v>0.1546375534860307</v>
      </c>
      <c r="AW17" s="23"/>
      <c r="AX17" s="21">
        <v>36.8</v>
      </c>
    </row>
    <row r="18" spans="1:50" ht="12.75">
      <c r="A18" s="72">
        <v>6640</v>
      </c>
      <c r="B18" s="28" t="s">
        <v>14</v>
      </c>
      <c r="C18" s="36">
        <v>669.07</v>
      </c>
      <c r="D18" s="36">
        <v>735.65</v>
      </c>
      <c r="E18" s="36"/>
      <c r="F18" s="23">
        <v>0.015729360431856465</v>
      </c>
      <c r="G18" s="23">
        <v>0.009959321023961687</v>
      </c>
      <c r="H18" s="23"/>
      <c r="I18" s="23">
        <v>0.11610751956447772</v>
      </c>
      <c r="J18" s="23"/>
      <c r="K18" s="36">
        <v>213.62842</v>
      </c>
      <c r="L18" s="36"/>
      <c r="M18" s="23">
        <v>0.37934374217249744</v>
      </c>
      <c r="N18" s="23">
        <v>0.10168958934951788</v>
      </c>
      <c r="O18" s="23">
        <v>0.2743523839778208</v>
      </c>
      <c r="P18" s="23">
        <v>0.191369368843772</v>
      </c>
      <c r="Q18" s="23"/>
      <c r="R18" s="23">
        <v>0.10937819619801696</v>
      </c>
      <c r="S18" s="36">
        <v>3648.632101348737</v>
      </c>
      <c r="T18" s="36"/>
      <c r="U18" s="36">
        <v>1187.94</v>
      </c>
      <c r="V18" s="36"/>
      <c r="W18" s="23">
        <v>0.2783</v>
      </c>
      <c r="X18" s="23">
        <v>0.0431</v>
      </c>
      <c r="Y18" s="23"/>
      <c r="Z18" s="23">
        <v>0.34451177044156567</v>
      </c>
      <c r="AA18" s="23">
        <v>0.08973699676755803</v>
      </c>
      <c r="AB18" s="23"/>
      <c r="AC18" s="23">
        <v>0.2417445931472698</v>
      </c>
      <c r="AD18" s="23">
        <v>0.1524808971370456</v>
      </c>
      <c r="AE18" s="23">
        <v>0.08926369601022419</v>
      </c>
      <c r="AF18" s="23"/>
      <c r="AG18" s="23">
        <v>0.3056548074413414</v>
      </c>
      <c r="AH18" s="23">
        <v>0.107700592353258</v>
      </c>
      <c r="AJ18" s="23">
        <v>0.0865314158643584</v>
      </c>
      <c r="AK18" s="23">
        <v>0.3039</v>
      </c>
      <c r="AL18" s="23">
        <v>0.1025</v>
      </c>
      <c r="AM18" s="23">
        <v>0.039</v>
      </c>
      <c r="AN18" s="23">
        <v>0.350322111956739</v>
      </c>
      <c r="AO18" s="23">
        <v>0.1461</v>
      </c>
      <c r="AP18" s="23">
        <v>0.3891</v>
      </c>
      <c r="AQ18" s="81">
        <v>0.0264</v>
      </c>
      <c r="AR18" s="23"/>
      <c r="AS18" s="23">
        <v>0.44943571373546</v>
      </c>
      <c r="AT18" s="23"/>
      <c r="AU18" s="23">
        <v>0.653723074805588</v>
      </c>
      <c r="AV18" s="23">
        <v>0.27651228408230677</v>
      </c>
      <c r="AW18" s="23"/>
      <c r="AX18" s="21">
        <v>39.7</v>
      </c>
    </row>
    <row r="19" spans="1:50" ht="12.75">
      <c r="A19" s="72">
        <v>3600</v>
      </c>
      <c r="B19" s="28" t="s">
        <v>15</v>
      </c>
      <c r="C19" s="36">
        <v>528.34</v>
      </c>
      <c r="D19" s="36">
        <v>579.77</v>
      </c>
      <c r="E19" s="36"/>
      <c r="F19" s="23">
        <v>0.015657839168882193</v>
      </c>
      <c r="G19" s="23">
        <v>0.008285398217104945</v>
      </c>
      <c r="H19" s="23"/>
      <c r="I19" s="23">
        <v>0.06441823574039589</v>
      </c>
      <c r="J19" s="23"/>
      <c r="K19" s="36">
        <v>211.1509</v>
      </c>
      <c r="L19" s="36"/>
      <c r="M19" s="23">
        <v>0.21618014361536053</v>
      </c>
      <c r="N19" s="23">
        <v>0.060043993400989856</v>
      </c>
      <c r="O19" s="23">
        <v>0.25036218007426775</v>
      </c>
      <c r="P19" s="23">
        <v>0.16061094016549</v>
      </c>
      <c r="Q19" s="23"/>
      <c r="R19" s="23">
        <v>0.1006313899078265</v>
      </c>
      <c r="S19" s="36">
        <v>2982.1452582039124</v>
      </c>
      <c r="T19" s="36"/>
      <c r="U19" s="36">
        <v>1100.49</v>
      </c>
      <c r="V19" s="36"/>
      <c r="W19" s="23">
        <v>0.2083</v>
      </c>
      <c r="X19" s="23">
        <v>0.0229</v>
      </c>
      <c r="Y19" s="23"/>
      <c r="Z19" s="23">
        <v>0.2791894282914599</v>
      </c>
      <c r="AA19" s="23">
        <v>0.08861682187379132</v>
      </c>
      <c r="AB19" s="23"/>
      <c r="AC19" s="23">
        <v>0.2461533183525739</v>
      </c>
      <c r="AD19" s="23">
        <v>0.20479613016107176</v>
      </c>
      <c r="AE19" s="23">
        <v>0.04135718819150214</v>
      </c>
      <c r="AF19" s="23"/>
      <c r="AG19" s="23">
        <v>0.26828138669228263</v>
      </c>
      <c r="AH19" s="23">
        <v>0.101712740384615</v>
      </c>
      <c r="AJ19" s="23">
        <v>0.0875961834410588</v>
      </c>
      <c r="AK19" s="23">
        <v>0.273</v>
      </c>
      <c r="AL19" s="23">
        <v>0.1067</v>
      </c>
      <c r="AM19" s="23">
        <v>0.0491</v>
      </c>
      <c r="AN19" s="23">
        <v>0.293642565000532</v>
      </c>
      <c r="AO19" s="23">
        <v>0.1637</v>
      </c>
      <c r="AP19" s="23">
        <v>0.2287</v>
      </c>
      <c r="AQ19" s="81">
        <v>0.0063</v>
      </c>
      <c r="AR19" s="23"/>
      <c r="AS19" s="23">
        <v>0.230576091505091</v>
      </c>
      <c r="AT19" s="23"/>
      <c r="AU19" s="23">
        <v>0.4999034596549122</v>
      </c>
      <c r="AV19" s="23">
        <v>0.14516157343209704</v>
      </c>
      <c r="AW19" s="23"/>
      <c r="AX19" s="21">
        <v>53.1</v>
      </c>
    </row>
    <row r="20" spans="1:50" ht="12.75">
      <c r="A20" s="72">
        <v>7320</v>
      </c>
      <c r="B20" s="28" t="s">
        <v>16</v>
      </c>
      <c r="C20" s="36">
        <v>1198.84</v>
      </c>
      <c r="D20" s="36">
        <v>1313.95</v>
      </c>
      <c r="E20" s="36"/>
      <c r="F20" s="23">
        <v>0.015476470129618392</v>
      </c>
      <c r="G20" s="23">
        <v>0.0074639793870343585</v>
      </c>
      <c r="H20" s="23"/>
      <c r="I20" s="23">
        <v>0.09359025073028238</v>
      </c>
      <c r="J20" s="23"/>
      <c r="K20" s="36">
        <v>366.24411</v>
      </c>
      <c r="L20" s="36"/>
      <c r="M20" s="23">
        <v>0.0992443777477172</v>
      </c>
      <c r="N20" s="23">
        <v>0.02606929145862713</v>
      </c>
      <c r="O20" s="23">
        <v>0.2641597707535308</v>
      </c>
      <c r="P20" s="23">
        <v>0.0769718451917812</v>
      </c>
      <c r="Q20" s="23"/>
      <c r="R20" s="23">
        <v>0.11302506012838746</v>
      </c>
      <c r="S20" s="36">
        <v>3829.9817207523524</v>
      </c>
      <c r="T20" s="36"/>
      <c r="U20" s="36">
        <v>2813.83</v>
      </c>
      <c r="V20" s="36"/>
      <c r="W20" s="23">
        <v>0.2037</v>
      </c>
      <c r="X20" s="23">
        <v>0.0416</v>
      </c>
      <c r="Y20" s="23"/>
      <c r="Z20" s="23">
        <v>0.2737924841976121</v>
      </c>
      <c r="AA20" s="23">
        <v>0.09743026658098809</v>
      </c>
      <c r="AB20" s="23"/>
      <c r="AC20" s="23">
        <v>0.20837987931006835</v>
      </c>
      <c r="AD20" s="23">
        <v>0.15340663099774976</v>
      </c>
      <c r="AE20" s="23">
        <v>0.05497324831231859</v>
      </c>
      <c r="AF20" s="23"/>
      <c r="AG20" s="23">
        <v>0.2904148248713193</v>
      </c>
      <c r="AH20" s="23">
        <v>0.216481328606808</v>
      </c>
      <c r="AJ20" s="23">
        <v>0.112684872927304</v>
      </c>
      <c r="AK20" s="23">
        <v>0.3639</v>
      </c>
      <c r="AL20" s="23">
        <v>0.1243</v>
      </c>
      <c r="AM20" s="23">
        <v>0.054</v>
      </c>
      <c r="AN20" s="23">
        <v>0.324086752838566</v>
      </c>
      <c r="AO20" s="23">
        <v>0.1742</v>
      </c>
      <c r="AP20" s="23">
        <v>0.2952</v>
      </c>
      <c r="AQ20" s="81">
        <v>0.0154</v>
      </c>
      <c r="AR20" s="23"/>
      <c r="AS20" s="23">
        <v>0.289728274972042</v>
      </c>
      <c r="AT20" s="23"/>
      <c r="AU20" s="23">
        <v>0.5742994702532275</v>
      </c>
      <c r="AV20" s="23">
        <v>0.1761798582607831</v>
      </c>
      <c r="AW20" s="23"/>
      <c r="AX20" s="21">
        <v>57.8</v>
      </c>
    </row>
    <row r="21" spans="1:50" ht="12.75">
      <c r="A21" s="72">
        <v>7240</v>
      </c>
      <c r="B21" s="28" t="s">
        <v>17</v>
      </c>
      <c r="C21" s="36">
        <v>705.01</v>
      </c>
      <c r="D21" s="36">
        <v>768.45</v>
      </c>
      <c r="E21" s="36"/>
      <c r="F21" s="23">
        <v>0.014593966486990295</v>
      </c>
      <c r="G21" s="23">
        <v>0.005138422397138909</v>
      </c>
      <c r="H21" s="23"/>
      <c r="I21" s="23">
        <v>0.07107562675543534</v>
      </c>
      <c r="J21" s="23"/>
      <c r="K21" s="36">
        <v>137.8638</v>
      </c>
      <c r="L21" s="36"/>
      <c r="M21" s="23">
        <v>0.16930575322168728</v>
      </c>
      <c r="N21" s="23">
        <v>0.04138994614248071</v>
      </c>
      <c r="O21" s="23">
        <v>0.23701656549704717</v>
      </c>
      <c r="P21" s="23">
        <v>0.137806364251862</v>
      </c>
      <c r="Q21" s="23"/>
      <c r="R21" s="23">
        <v>0.09946678326542086</v>
      </c>
      <c r="S21" s="36">
        <v>2720.251589564602</v>
      </c>
      <c r="T21" s="36"/>
      <c r="U21" s="36">
        <v>1592.38</v>
      </c>
      <c r="V21" s="36"/>
      <c r="W21" s="23">
        <v>0.1751</v>
      </c>
      <c r="X21" s="23">
        <v>0.0272</v>
      </c>
      <c r="Y21" s="23"/>
      <c r="Z21" s="23">
        <v>0.22612095569240223</v>
      </c>
      <c r="AA21" s="23">
        <v>0.05721800182862819</v>
      </c>
      <c r="AB21" s="23"/>
      <c r="AC21" s="23">
        <v>0.2350887030995106</v>
      </c>
      <c r="AD21" s="23">
        <v>0.19340079526916804</v>
      </c>
      <c r="AE21" s="23">
        <v>0.04168790783034257</v>
      </c>
      <c r="AF21" s="23"/>
      <c r="AG21" s="23">
        <v>0.46049143556280586</v>
      </c>
      <c r="AH21" s="23">
        <v>0.111166687507815</v>
      </c>
      <c r="AJ21" s="23">
        <v>0.0874101546693372</v>
      </c>
      <c r="AK21" s="23">
        <v>0.5923</v>
      </c>
      <c r="AL21" s="23">
        <v>0.1508</v>
      </c>
      <c r="AM21" s="23">
        <v>0.0481</v>
      </c>
      <c r="AN21" s="23">
        <v>0.299812921891279</v>
      </c>
      <c r="AO21" s="23">
        <v>0.227</v>
      </c>
      <c r="AP21" s="23">
        <v>0.2245</v>
      </c>
      <c r="AQ21" s="81">
        <v>0.0073</v>
      </c>
      <c r="AR21" s="23"/>
      <c r="AS21" s="23">
        <v>0.226828529139198</v>
      </c>
      <c r="AT21" s="23"/>
      <c r="AU21" s="23">
        <v>0.52589405116259</v>
      </c>
      <c r="AV21" s="23">
        <v>0.14888270566412148</v>
      </c>
      <c r="AW21" s="23"/>
      <c r="AX21" s="21">
        <v>44.9</v>
      </c>
    </row>
    <row r="22" spans="1:50" ht="12.75">
      <c r="A22" s="72">
        <v>4992</v>
      </c>
      <c r="B22" s="28" t="s">
        <v>18</v>
      </c>
      <c r="C22" s="36">
        <v>1620.87</v>
      </c>
      <c r="D22" s="36">
        <v>1754.75</v>
      </c>
      <c r="E22" s="36"/>
      <c r="F22" s="23">
        <v>0.013281403947208448</v>
      </c>
      <c r="G22" s="23">
        <v>0.00532817625992954</v>
      </c>
      <c r="H22" s="23"/>
      <c r="I22" s="23">
        <v>0.05807683538531692</v>
      </c>
      <c r="J22" s="23"/>
      <c r="K22" s="36">
        <v>186.86095</v>
      </c>
      <c r="L22" s="36"/>
      <c r="M22" s="23">
        <v>0.1381270759669988</v>
      </c>
      <c r="N22" s="23">
        <v>0.02922898842760959</v>
      </c>
      <c r="O22" s="23">
        <v>0.3460659579000368</v>
      </c>
      <c r="P22" s="23">
        <v>0.0269323314618599</v>
      </c>
      <c r="Q22" s="23"/>
      <c r="R22" s="23">
        <v>0.11506799951728731</v>
      </c>
      <c r="S22" s="36">
        <v>3286.2764372755405</v>
      </c>
      <c r="T22" s="36"/>
      <c r="U22" s="36">
        <v>3876.38</v>
      </c>
      <c r="V22" s="36"/>
      <c r="W22" s="23">
        <v>0.2057</v>
      </c>
      <c r="X22" s="23">
        <v>0.0826</v>
      </c>
      <c r="Y22" s="23"/>
      <c r="Z22" s="23">
        <v>0.2513279134605408</v>
      </c>
      <c r="AA22" s="23">
        <v>0.10852704769549512</v>
      </c>
      <c r="AB22" s="23"/>
      <c r="AC22" s="23">
        <v>0.2182743991354535</v>
      </c>
      <c r="AD22" s="23">
        <v>0.08048021972317522</v>
      </c>
      <c r="AE22" s="23">
        <v>0.13779417941227828</v>
      </c>
      <c r="AF22" s="23"/>
      <c r="AG22" s="23">
        <v>0.12638329801843295</v>
      </c>
      <c r="AH22" s="23">
        <v>0.425753957725303</v>
      </c>
      <c r="AJ22" s="23">
        <v>0.114025737033724</v>
      </c>
      <c r="AK22" s="23">
        <v>0.6201</v>
      </c>
      <c r="AL22" s="23">
        <v>0.1525</v>
      </c>
      <c r="AM22" s="23">
        <v>0.0726</v>
      </c>
      <c r="AN22" s="23">
        <v>0.291920812717019</v>
      </c>
      <c r="AO22" s="23">
        <v>0.2607</v>
      </c>
      <c r="AP22" s="23">
        <v>0.2291</v>
      </c>
      <c r="AQ22" s="81">
        <v>0.0089</v>
      </c>
      <c r="AR22" s="23"/>
      <c r="AS22" s="23">
        <v>0.25945624886726</v>
      </c>
      <c r="AT22" s="23"/>
      <c r="AU22" s="23">
        <v>0.5978728759414267</v>
      </c>
      <c r="AV22" s="23">
        <v>0.14688514433595137</v>
      </c>
      <c r="AW22" s="23"/>
      <c r="AX22" s="21">
        <v>68.1</v>
      </c>
    </row>
    <row r="23" spans="1:50" ht="12.75">
      <c r="A23" s="72">
        <v>8280</v>
      </c>
      <c r="B23" s="28" t="s">
        <v>19</v>
      </c>
      <c r="C23" s="36">
        <v>1130.52</v>
      </c>
      <c r="D23" s="36">
        <v>1223.87</v>
      </c>
      <c r="E23" s="36"/>
      <c r="F23" s="23">
        <v>0.013262889853027371</v>
      </c>
      <c r="G23" s="23">
        <v>0.006104520808221547</v>
      </c>
      <c r="H23" s="23"/>
      <c r="I23" s="23">
        <v>0.06585916045508042</v>
      </c>
      <c r="J23" s="23"/>
      <c r="K23" s="36">
        <v>156.72672</v>
      </c>
      <c r="L23" s="36"/>
      <c r="M23" s="23">
        <v>0.11601174565391315</v>
      </c>
      <c r="N23" s="23">
        <v>0.047783507933370474</v>
      </c>
      <c r="O23" s="23">
        <v>0.3282284145607702</v>
      </c>
      <c r="P23" s="23">
        <v>0.0954456267451513</v>
      </c>
      <c r="Q23" s="23"/>
      <c r="R23" s="23">
        <v>0.10598680774789736</v>
      </c>
      <c r="S23" s="36">
        <v>3110.668985925943</v>
      </c>
      <c r="T23" s="36"/>
      <c r="U23" s="36">
        <v>2396</v>
      </c>
      <c r="V23" s="36"/>
      <c r="W23" s="23">
        <v>0.2046</v>
      </c>
      <c r="X23" s="23">
        <v>0.0299</v>
      </c>
      <c r="Y23" s="23"/>
      <c r="Z23" s="23">
        <v>0.2744783241008546</v>
      </c>
      <c r="AA23" s="23">
        <v>0.1594830035448438</v>
      </c>
      <c r="AB23" s="23"/>
      <c r="AC23" s="23">
        <v>0.22556227677853213</v>
      </c>
      <c r="AD23" s="23">
        <v>0.14972328582000707</v>
      </c>
      <c r="AE23" s="23">
        <v>0.07583899095852506</v>
      </c>
      <c r="AF23" s="23"/>
      <c r="AG23" s="23">
        <v>0.16790276392419318</v>
      </c>
      <c r="AH23" s="23">
        <v>0.13456348916928</v>
      </c>
      <c r="AJ23" s="23">
        <v>0.103512602037556</v>
      </c>
      <c r="AK23" s="23">
        <v>0.2214</v>
      </c>
      <c r="AL23" s="23">
        <v>0.1115</v>
      </c>
      <c r="AM23" s="23">
        <v>0.0969</v>
      </c>
      <c r="AN23" s="23">
        <v>0.258713596052082</v>
      </c>
      <c r="AO23" s="23">
        <v>0.1854</v>
      </c>
      <c r="AP23" s="23">
        <v>0.2169</v>
      </c>
      <c r="AQ23" s="81">
        <v>0.0067</v>
      </c>
      <c r="AR23" s="23"/>
      <c r="AS23" s="23">
        <v>0.246165186329085</v>
      </c>
      <c r="AT23" s="23"/>
      <c r="AU23" s="23">
        <v>0.5460058001581861</v>
      </c>
      <c r="AV23" s="23">
        <v>0.16457441846316087</v>
      </c>
      <c r="AW23" s="23"/>
      <c r="AX23" s="21">
        <v>61.3</v>
      </c>
    </row>
    <row r="24" spans="1:50" ht="12.75">
      <c r="A24" s="72">
        <v>3362</v>
      </c>
      <c r="B24" s="28" t="s">
        <v>20</v>
      </c>
      <c r="C24" s="36">
        <v>2198.87</v>
      </c>
      <c r="D24" s="36">
        <v>2376.95</v>
      </c>
      <c r="E24" s="36"/>
      <c r="F24" s="23">
        <v>0.013061556528091378</v>
      </c>
      <c r="G24" s="23">
        <v>0.00503695344158106</v>
      </c>
      <c r="H24" s="23"/>
      <c r="I24" s="23">
        <v>0.09687326456086026</v>
      </c>
      <c r="J24" s="23"/>
      <c r="K24" s="36">
        <v>202.92492000000001</v>
      </c>
      <c r="L24" s="36"/>
      <c r="M24" s="23">
        <v>0.15610336575976702</v>
      </c>
      <c r="N24" s="23">
        <v>0.04697663912500743</v>
      </c>
      <c r="O24" s="23">
        <v>0.29615532565343267</v>
      </c>
      <c r="P24" s="23">
        <v>0.115548121507816</v>
      </c>
      <c r="Q24" s="23"/>
      <c r="R24" s="23">
        <v>0.10381657549697736</v>
      </c>
      <c r="S24" s="36">
        <v>3696.0766122732375</v>
      </c>
      <c r="T24" s="36"/>
      <c r="U24" s="36">
        <v>4669.57</v>
      </c>
      <c r="V24" s="36"/>
      <c r="W24" s="23">
        <v>0.1726</v>
      </c>
      <c r="X24" s="23">
        <v>0.0499</v>
      </c>
      <c r="Y24" s="23"/>
      <c r="Z24" s="23">
        <v>0.20374044812391415</v>
      </c>
      <c r="AA24" s="23">
        <v>0.057194475826872884</v>
      </c>
      <c r="AB24" s="23"/>
      <c r="AC24" s="23">
        <v>0.1736885939855317</v>
      </c>
      <c r="AD24" s="23">
        <v>0.11828293743934253</v>
      </c>
      <c r="AE24" s="23">
        <v>0.05540565654618916</v>
      </c>
      <c r="AF24" s="23"/>
      <c r="AG24" s="23">
        <v>0.35577115010014937</v>
      </c>
      <c r="AH24" s="23">
        <v>0.185691231845078</v>
      </c>
      <c r="AJ24" s="23">
        <v>0.0884990914939798</v>
      </c>
      <c r="AK24" s="23">
        <v>0.4735</v>
      </c>
      <c r="AL24" s="23">
        <v>0.1367</v>
      </c>
      <c r="AM24" s="23">
        <v>0.032</v>
      </c>
      <c r="AN24" s="23">
        <v>0.313850886944432</v>
      </c>
      <c r="AO24" s="23">
        <v>0.2364</v>
      </c>
      <c r="AP24" s="23">
        <v>0.2651</v>
      </c>
      <c r="AQ24" s="81">
        <v>0.0101</v>
      </c>
      <c r="AR24" s="23"/>
      <c r="AS24" s="23">
        <v>0.249683361410671</v>
      </c>
      <c r="AT24" s="23"/>
      <c r="AU24" s="23">
        <v>0.5474638081555973</v>
      </c>
      <c r="AV24" s="23">
        <v>0.16041018058768164</v>
      </c>
      <c r="AW24" s="23"/>
      <c r="AX24" s="21">
        <v>51.8</v>
      </c>
    </row>
    <row r="25" spans="1:50" ht="12.75">
      <c r="A25" s="72">
        <v>640</v>
      </c>
      <c r="B25" s="28" t="s">
        <v>21</v>
      </c>
      <c r="C25" s="36">
        <v>664.91</v>
      </c>
      <c r="D25" s="36">
        <v>718.2</v>
      </c>
      <c r="E25" s="36"/>
      <c r="F25" s="23">
        <v>0.012946409621879873</v>
      </c>
      <c r="G25" s="23">
        <v>0.006214121713969067</v>
      </c>
      <c r="H25" s="23"/>
      <c r="I25" s="23">
        <v>0.11534820260072953</v>
      </c>
      <c r="J25" s="23"/>
      <c r="K25" s="36">
        <v>188.4518</v>
      </c>
      <c r="L25" s="36"/>
      <c r="M25" s="23">
        <v>0.33942912694769256</v>
      </c>
      <c r="N25" s="23">
        <v>0.09952693008647098</v>
      </c>
      <c r="O25" s="23">
        <v>0.3738068336774847</v>
      </c>
      <c r="P25" s="23">
        <v>0.121015342270248</v>
      </c>
      <c r="Q25" s="23"/>
      <c r="R25" s="23">
        <v>0.11489435719428563</v>
      </c>
      <c r="S25" s="36">
        <v>3701.097851587081</v>
      </c>
      <c r="T25" s="36"/>
      <c r="U25" s="36">
        <v>1249.76</v>
      </c>
      <c r="V25" s="36"/>
      <c r="W25" s="23">
        <v>0.2866</v>
      </c>
      <c r="X25" s="23">
        <v>0.0447</v>
      </c>
      <c r="Y25" s="23"/>
      <c r="Z25" s="23">
        <v>0.3418074079612685</v>
      </c>
      <c r="AA25" s="23">
        <v>0.12653507792613763</v>
      </c>
      <c r="AB25" s="23"/>
      <c r="AC25" s="23">
        <v>0.24509479180874072</v>
      </c>
      <c r="AD25" s="23">
        <v>0.14710753463359508</v>
      </c>
      <c r="AE25" s="23">
        <v>0.09798725717514564</v>
      </c>
      <c r="AF25" s="23"/>
      <c r="AG25" s="23">
        <v>0.40790678643103484</v>
      </c>
      <c r="AH25" s="23">
        <v>0.124643809173637</v>
      </c>
      <c r="AJ25" s="23">
        <v>0.0914691821196212</v>
      </c>
      <c r="AK25" s="23">
        <v>0.3588</v>
      </c>
      <c r="AL25" s="23">
        <v>0.1107</v>
      </c>
      <c r="AM25" s="23">
        <v>0.0325</v>
      </c>
      <c r="AN25" s="23">
        <v>0.370231795948512</v>
      </c>
      <c r="AO25" s="23">
        <v>0.1521</v>
      </c>
      <c r="AP25" s="23">
        <v>0.3669</v>
      </c>
      <c r="AQ25" s="81">
        <v>0.0176</v>
      </c>
      <c r="AR25" s="23"/>
      <c r="AS25" s="23">
        <v>0.408416371265619</v>
      </c>
      <c r="AT25" s="23"/>
      <c r="AU25" s="23">
        <v>0.585485103132162</v>
      </c>
      <c r="AV25" s="23">
        <v>0.23067651302945422</v>
      </c>
      <c r="AW25" s="23"/>
      <c r="AX25" s="21">
        <v>50.2</v>
      </c>
    </row>
    <row r="26" spans="1:50" ht="12.75">
      <c r="A26" s="72">
        <v>7160</v>
      </c>
      <c r="B26" s="28" t="s">
        <v>22</v>
      </c>
      <c r="C26" s="36">
        <v>702.12</v>
      </c>
      <c r="D26" s="36">
        <v>756.08</v>
      </c>
      <c r="E26" s="36"/>
      <c r="F26" s="23">
        <v>0.012437019235389535</v>
      </c>
      <c r="G26" s="23">
        <v>0.005889449788448964</v>
      </c>
      <c r="H26" s="23"/>
      <c r="I26" s="23">
        <v>0.10508219051271539</v>
      </c>
      <c r="J26" s="23"/>
      <c r="K26" s="36">
        <v>205.11354999999998</v>
      </c>
      <c r="L26" s="36"/>
      <c r="M26" s="23">
        <v>0.22801304687710577</v>
      </c>
      <c r="N26" s="23">
        <v>0.05045484819441511</v>
      </c>
      <c r="O26" s="23">
        <v>0.19602698047296319</v>
      </c>
      <c r="P26" s="23">
        <v>0.0524636653668912</v>
      </c>
      <c r="Q26" s="23"/>
      <c r="R26" s="23">
        <v>0.12619530549213853</v>
      </c>
      <c r="S26" s="36">
        <v>3485.017152013814</v>
      </c>
      <c r="T26" s="36"/>
      <c r="U26" s="36">
        <v>1333.91</v>
      </c>
      <c r="V26" s="36"/>
      <c r="W26" s="23">
        <v>0.1704</v>
      </c>
      <c r="X26" s="23">
        <v>0.0353</v>
      </c>
      <c r="Y26" s="23"/>
      <c r="Z26" s="23">
        <v>0.22276453929301976</v>
      </c>
      <c r="AA26" s="23">
        <v>0.05423509809922133</v>
      </c>
      <c r="AB26" s="23"/>
      <c r="AC26" s="23">
        <v>0.15377264417483796</v>
      </c>
      <c r="AD26" s="23">
        <v>0.145850645393607</v>
      </c>
      <c r="AE26" s="23">
        <v>0.007921998781230954</v>
      </c>
      <c r="AF26" s="23"/>
      <c r="AG26" s="23">
        <v>0.4283003711705723</v>
      </c>
      <c r="AH26" s="23">
        <v>0.0908831502354116</v>
      </c>
      <c r="AJ26" s="23">
        <v>0.086246960364386</v>
      </c>
      <c r="AK26" s="23">
        <v>0.1509</v>
      </c>
      <c r="AL26" s="23">
        <v>0.0766</v>
      </c>
      <c r="AM26" s="23">
        <v>0.0387</v>
      </c>
      <c r="AN26" s="23">
        <v>0.319678779891357</v>
      </c>
      <c r="AO26" s="23">
        <v>0.1252</v>
      </c>
      <c r="AP26" s="23">
        <v>0.2653</v>
      </c>
      <c r="AQ26" s="81">
        <v>0.0107</v>
      </c>
      <c r="AR26" s="23"/>
      <c r="AS26" s="23">
        <v>0.252022801592555</v>
      </c>
      <c r="AT26" s="23"/>
      <c r="AU26" s="23">
        <v>0.4892920353982301</v>
      </c>
      <c r="AV26" s="23">
        <v>0.10265486725663717</v>
      </c>
      <c r="AW26" s="23"/>
      <c r="AX26" s="21">
        <v>29.2</v>
      </c>
    </row>
    <row r="27" spans="1:50" ht="12.75">
      <c r="A27" s="72">
        <v>8872</v>
      </c>
      <c r="B27" s="28" t="s">
        <v>23</v>
      </c>
      <c r="C27" s="36">
        <v>3943.27</v>
      </c>
      <c r="D27" s="36">
        <v>4236.54</v>
      </c>
      <c r="E27" s="36"/>
      <c r="F27" s="23">
        <v>0.01198883386351457</v>
      </c>
      <c r="G27" s="23">
        <v>0.00346905362923966</v>
      </c>
      <c r="H27" s="23"/>
      <c r="I27" s="23">
        <v>0.04413584036113288</v>
      </c>
      <c r="J27" s="23"/>
      <c r="K27" s="36">
        <v>172.47974</v>
      </c>
      <c r="L27" s="36"/>
      <c r="M27" s="23">
        <v>0.1438327953008911</v>
      </c>
      <c r="N27" s="23">
        <v>0.04747404549596736</v>
      </c>
      <c r="O27" s="23">
        <v>0.21760377162170405</v>
      </c>
      <c r="P27" s="23">
        <v>0.130105818054963</v>
      </c>
      <c r="Q27" s="23"/>
      <c r="R27" s="23">
        <v>0.11583741241978544</v>
      </c>
      <c r="S27" s="36">
        <v>4390.556212452476</v>
      </c>
      <c r="T27" s="36"/>
      <c r="U27" s="36">
        <v>7608.07</v>
      </c>
      <c r="V27" s="36"/>
      <c r="W27" s="23">
        <v>0.1679</v>
      </c>
      <c r="X27" s="23">
        <v>0.0423</v>
      </c>
      <c r="Y27" s="23"/>
      <c r="Z27" s="23">
        <v>0.22984967494741226</v>
      </c>
      <c r="AA27" s="23">
        <v>0.04336157049856455</v>
      </c>
      <c r="AB27" s="23"/>
      <c r="AC27" s="23">
        <v>0.17158166843444442</v>
      </c>
      <c r="AD27" s="23">
        <v>0.12438490027994645</v>
      </c>
      <c r="AE27" s="23">
        <v>0.04719676815449797</v>
      </c>
      <c r="AF27" s="23"/>
      <c r="AG27" s="23">
        <v>0.17948160641732305</v>
      </c>
      <c r="AH27" s="23">
        <v>0.174167576765804</v>
      </c>
      <c r="AJ27" s="23">
        <v>0.0807318343030222</v>
      </c>
      <c r="AK27" s="23">
        <v>0.3477</v>
      </c>
      <c r="AL27" s="23">
        <v>0.0826</v>
      </c>
      <c r="AM27" s="23">
        <v>0.0462</v>
      </c>
      <c r="AN27" s="23">
        <v>0.304874560828173</v>
      </c>
      <c r="AO27" s="23">
        <v>0.1507</v>
      </c>
      <c r="AP27" s="23">
        <v>0.371</v>
      </c>
      <c r="AQ27" s="81">
        <v>0.0207</v>
      </c>
      <c r="AR27" s="23"/>
      <c r="AS27" s="23">
        <v>0.411563417532429</v>
      </c>
      <c r="AT27" s="23"/>
      <c r="AU27" s="23">
        <v>0.5965265103518826</v>
      </c>
      <c r="AV27" s="23">
        <v>0.12185403903607175</v>
      </c>
      <c r="AW27" s="23"/>
      <c r="AX27" s="21">
        <v>34.9</v>
      </c>
    </row>
    <row r="28" spans="1:50" ht="12.75">
      <c r="A28" s="72">
        <v>4472</v>
      </c>
      <c r="B28" s="28" t="s">
        <v>24</v>
      </c>
      <c r="C28" s="36">
        <v>6793.72</v>
      </c>
      <c r="D28" s="36">
        <v>7282.28</v>
      </c>
      <c r="E28" s="36"/>
      <c r="F28" s="23">
        <v>0.011641464488060471</v>
      </c>
      <c r="G28" s="23">
        <v>0.006392382201045432</v>
      </c>
      <c r="H28" s="23"/>
      <c r="I28" s="23">
        <v>0.13664539127855563</v>
      </c>
      <c r="J28" s="23"/>
      <c r="K28" s="36">
        <v>321.26057000000003</v>
      </c>
      <c r="L28" s="36"/>
      <c r="M28" s="23">
        <v>0.07275135223981555</v>
      </c>
      <c r="N28" s="23">
        <v>0.01632094117095085</v>
      </c>
      <c r="O28" s="23">
        <v>0.22205453144401724</v>
      </c>
      <c r="P28" s="23">
        <v>0.0443270049065445</v>
      </c>
      <c r="Q28" s="23"/>
      <c r="R28" s="23">
        <v>0.12029105001082001</v>
      </c>
      <c r="S28" s="36">
        <v>3672.5031897605163</v>
      </c>
      <c r="T28" s="36"/>
      <c r="U28" s="36">
        <v>16373.65</v>
      </c>
      <c r="V28" s="36"/>
      <c r="W28" s="23">
        <v>0.1534</v>
      </c>
      <c r="X28" s="23">
        <v>0.0463</v>
      </c>
      <c r="Y28" s="23"/>
      <c r="Z28" s="23">
        <v>0.1501987782166553</v>
      </c>
      <c r="AA28" s="23">
        <v>0.05797208520580552</v>
      </c>
      <c r="AB28" s="23"/>
      <c r="AC28" s="23">
        <v>0.11628149121140903</v>
      </c>
      <c r="AD28" s="23">
        <v>0.1116440534844286</v>
      </c>
      <c r="AE28" s="23">
        <v>0.0046374377269804284</v>
      </c>
      <c r="AF28" s="23"/>
      <c r="AG28" s="23">
        <v>0.32578772366226</v>
      </c>
      <c r="AH28" s="23">
        <v>0.310998635009515</v>
      </c>
      <c r="AJ28" s="23">
        <v>0.113202434450989</v>
      </c>
      <c r="AK28" s="23">
        <v>0.5089</v>
      </c>
      <c r="AL28" s="23">
        <v>0.1562</v>
      </c>
      <c r="AM28" s="23">
        <v>0.0459</v>
      </c>
      <c r="AN28" s="23">
        <v>0.312836817947378</v>
      </c>
      <c r="AO28" s="23">
        <v>0.2701</v>
      </c>
      <c r="AP28" s="23">
        <v>0.2439</v>
      </c>
      <c r="AQ28" s="81">
        <v>0.0094</v>
      </c>
      <c r="AR28" s="23"/>
      <c r="AS28" s="23">
        <v>0.232444148985974</v>
      </c>
      <c r="AT28" s="23"/>
      <c r="AU28" s="23">
        <v>0.5735255939698852</v>
      </c>
      <c r="AV28" s="23">
        <v>0.16156473242260935</v>
      </c>
      <c r="AW28" s="23"/>
      <c r="AX28" s="21">
        <v>57.1</v>
      </c>
    </row>
    <row r="29" spans="1:50" ht="12.75">
      <c r="A29" s="72">
        <v>5720</v>
      </c>
      <c r="B29" s="28" t="s">
        <v>25</v>
      </c>
      <c r="C29" s="36">
        <v>691.01</v>
      </c>
      <c r="D29" s="36">
        <v>737.08</v>
      </c>
      <c r="E29" s="36"/>
      <c r="F29" s="23">
        <v>0.01083794296236018</v>
      </c>
      <c r="G29" s="23">
        <v>0.0043915848209667985</v>
      </c>
      <c r="H29" s="23"/>
      <c r="I29" s="23">
        <v>0.09667923709270464</v>
      </c>
      <c r="J29" s="23"/>
      <c r="K29" s="36">
        <v>195.22092</v>
      </c>
      <c r="L29" s="36"/>
      <c r="M29" s="23">
        <v>0.1080329188657303</v>
      </c>
      <c r="N29" s="23">
        <v>0.0349091422321019</v>
      </c>
      <c r="O29" s="23">
        <v>0.15414005013341958</v>
      </c>
      <c r="P29" s="23">
        <v>0.0998165412407803</v>
      </c>
      <c r="Q29" s="23"/>
      <c r="R29" s="23">
        <v>0.11412024665397687</v>
      </c>
      <c r="S29" s="36">
        <v>3107.8526385726145</v>
      </c>
      <c r="T29" s="36"/>
      <c r="U29" s="36">
        <v>1569.54</v>
      </c>
      <c r="V29" s="36"/>
      <c r="W29" s="23">
        <v>0.2127</v>
      </c>
      <c r="X29" s="23">
        <v>0.024</v>
      </c>
      <c r="Y29" s="23"/>
      <c r="Z29" s="23">
        <v>0.29435268535685627</v>
      </c>
      <c r="AA29" s="23">
        <v>0.06722215837260086</v>
      </c>
      <c r="AB29" s="23"/>
      <c r="AC29" s="23">
        <v>0.23445748780433476</v>
      </c>
      <c r="AD29" s="23">
        <v>0.2157351925689974</v>
      </c>
      <c r="AE29" s="23">
        <v>0.01872229523533736</v>
      </c>
      <c r="AF29" s="23"/>
      <c r="AG29" s="23">
        <v>0.30094892299467624</v>
      </c>
      <c r="AH29" s="23">
        <v>0.0953929539295393</v>
      </c>
      <c r="AJ29" s="23">
        <v>0.0765956698383664</v>
      </c>
      <c r="AK29" s="23">
        <v>0.3623</v>
      </c>
      <c r="AL29" s="23">
        <v>0.1063</v>
      </c>
      <c r="AM29" s="23">
        <v>0.0456</v>
      </c>
      <c r="AN29" s="23">
        <v>0.315494147652084</v>
      </c>
      <c r="AO29" s="23">
        <v>0.1534</v>
      </c>
      <c r="AP29" s="23">
        <v>0.238</v>
      </c>
      <c r="AQ29" s="81">
        <v>0.0073</v>
      </c>
      <c r="AR29" s="23"/>
      <c r="AS29" s="23">
        <v>0.235993208828523</v>
      </c>
      <c r="AT29" s="23"/>
      <c r="AU29" s="23">
        <v>0.5343354074518329</v>
      </c>
      <c r="AV29" s="23">
        <v>0.12433465777044755</v>
      </c>
      <c r="AW29" s="23"/>
      <c r="AX29" s="21">
        <v>40.1</v>
      </c>
    </row>
    <row r="30" spans="1:50" ht="12.75">
      <c r="A30" s="72">
        <v>1520</v>
      </c>
      <c r="B30" s="28" t="s">
        <v>26</v>
      </c>
      <c r="C30" s="36">
        <v>819.94</v>
      </c>
      <c r="D30" s="36">
        <v>869.51</v>
      </c>
      <c r="E30" s="36"/>
      <c r="F30" s="23">
        <v>0.009559951823903123</v>
      </c>
      <c r="G30" s="23">
        <v>0.005242246062396205</v>
      </c>
      <c r="H30" s="23"/>
      <c r="I30" s="23">
        <v>0.14961237631175772</v>
      </c>
      <c r="J30" s="23"/>
      <c r="K30" s="36">
        <v>184.63548</v>
      </c>
      <c r="L30" s="36"/>
      <c r="M30" s="23">
        <v>0.30241060666934505</v>
      </c>
      <c r="N30" s="23">
        <v>0.09045952792082823</v>
      </c>
      <c r="O30" s="23">
        <v>0.26187573053927465</v>
      </c>
      <c r="P30" s="23">
        <v>0.179809384538212</v>
      </c>
      <c r="Q30" s="23"/>
      <c r="R30" s="23">
        <v>0.11263696903346541</v>
      </c>
      <c r="S30" s="36">
        <v>3568.3541672370766</v>
      </c>
      <c r="T30" s="36"/>
      <c r="U30" s="36">
        <v>1499.29</v>
      </c>
      <c r="V30" s="36"/>
      <c r="W30" s="23">
        <v>0.2164</v>
      </c>
      <c r="X30" s="23">
        <v>0.0298</v>
      </c>
      <c r="Y30" s="23"/>
      <c r="Z30" s="23">
        <v>0.2917660151486392</v>
      </c>
      <c r="AA30" s="23">
        <v>0.055726504009885394</v>
      </c>
      <c r="AB30" s="23"/>
      <c r="AC30" s="23">
        <v>0.2358499430969857</v>
      </c>
      <c r="AD30" s="23">
        <v>0.12403813024003675</v>
      </c>
      <c r="AE30" s="23">
        <v>0.11181181285694895</v>
      </c>
      <c r="AF30" s="23"/>
      <c r="AG30" s="23">
        <v>0.34921745304196206</v>
      </c>
      <c r="AH30" s="23">
        <v>0.0674029727497936</v>
      </c>
      <c r="AJ30" s="23">
        <v>0.0822704264954518</v>
      </c>
      <c r="AK30" s="23">
        <v>0.2701</v>
      </c>
      <c r="AL30" s="23">
        <v>0.0934</v>
      </c>
      <c r="AM30" s="23">
        <v>0.0453</v>
      </c>
      <c r="AN30" s="23">
        <v>0.320224265703902</v>
      </c>
      <c r="AO30" s="23">
        <v>0.1954</v>
      </c>
      <c r="AP30" s="23">
        <v>0.2647</v>
      </c>
      <c r="AQ30" s="81">
        <v>0.0057</v>
      </c>
      <c r="AR30" s="23"/>
      <c r="AS30" s="23">
        <v>0.318136432701225</v>
      </c>
      <c r="AT30" s="23"/>
      <c r="AU30" s="23">
        <v>0.5324084173174527</v>
      </c>
      <c r="AV30" s="23">
        <v>0.17651934906853978</v>
      </c>
      <c r="AW30" s="23"/>
      <c r="AX30" s="21">
        <v>41.7</v>
      </c>
    </row>
    <row r="31" spans="1:50" ht="12.75">
      <c r="A31" s="72">
        <v>520</v>
      </c>
      <c r="B31" s="28" t="s">
        <v>27</v>
      </c>
      <c r="C31" s="36">
        <v>2145.9</v>
      </c>
      <c r="D31" s="36">
        <v>2258.06</v>
      </c>
      <c r="E31" s="36"/>
      <c r="F31" s="23">
        <v>0.008565278011553268</v>
      </c>
      <c r="G31" s="23">
        <v>0.0025042944826401126</v>
      </c>
      <c r="H31" s="23"/>
      <c r="I31" s="23">
        <v>0.08573123702165529</v>
      </c>
      <c r="J31" s="23"/>
      <c r="K31" s="36">
        <v>162.78159</v>
      </c>
      <c r="L31" s="36"/>
      <c r="M31" s="23">
        <v>0.2982742144939847</v>
      </c>
      <c r="N31" s="23">
        <v>0.09378938406385165</v>
      </c>
      <c r="O31" s="23">
        <v>0.22682146348572158</v>
      </c>
      <c r="P31" s="23">
        <v>0.176903925014646</v>
      </c>
      <c r="Q31" s="23"/>
      <c r="R31" s="23">
        <v>0.10630188683935497</v>
      </c>
      <c r="S31" s="36">
        <v>3592.0887536758573</v>
      </c>
      <c r="T31" s="36"/>
      <c r="U31" s="36">
        <v>4112.2</v>
      </c>
      <c r="V31" s="36"/>
      <c r="W31" s="23">
        <v>0.2251</v>
      </c>
      <c r="X31" s="23">
        <v>0.0428</v>
      </c>
      <c r="Y31" s="23"/>
      <c r="Z31" s="23">
        <v>0.30171156048507286</v>
      </c>
      <c r="AA31" s="23">
        <v>0.08192480372620105</v>
      </c>
      <c r="AB31" s="23"/>
      <c r="AC31" s="23">
        <v>0.21119126204750224</v>
      </c>
      <c r="AD31" s="23">
        <v>0.12579021251338612</v>
      </c>
      <c r="AE31" s="23">
        <v>0.08540104953411612</v>
      </c>
      <c r="AF31" s="23"/>
      <c r="AG31" s="23">
        <v>0.2314753459976698</v>
      </c>
      <c r="AH31" s="23">
        <v>0.122111896123735</v>
      </c>
      <c r="AJ31" s="23">
        <v>0.0932205252380083</v>
      </c>
      <c r="AK31" s="23">
        <v>0.3692</v>
      </c>
      <c r="AL31" s="23">
        <v>0.094</v>
      </c>
      <c r="AM31" s="23">
        <v>0.0329</v>
      </c>
      <c r="AN31" s="23">
        <v>0.33917773414607</v>
      </c>
      <c r="AO31" s="23">
        <v>0.1601</v>
      </c>
      <c r="AP31" s="23">
        <v>0.3205</v>
      </c>
      <c r="AQ31" s="81">
        <v>0.0099</v>
      </c>
      <c r="AR31" s="23"/>
      <c r="AS31" s="23">
        <v>0.353063703232837</v>
      </c>
      <c r="AT31" s="23"/>
      <c r="AU31" s="23">
        <v>0.5440257886653606</v>
      </c>
      <c r="AV31" s="23">
        <v>0.13044115332642306</v>
      </c>
      <c r="AW31" s="23"/>
      <c r="AX31" s="21">
        <v>42.7</v>
      </c>
    </row>
    <row r="32" spans="1:50" ht="12.75">
      <c r="A32" s="72">
        <v>6442</v>
      </c>
      <c r="B32" s="28" t="s">
        <v>28</v>
      </c>
      <c r="C32" s="36">
        <v>1103.18</v>
      </c>
      <c r="D32" s="36">
        <v>1160.63</v>
      </c>
      <c r="E32" s="36"/>
      <c r="F32" s="23">
        <v>0.008479523446437431</v>
      </c>
      <c r="G32" s="23">
        <v>0.002744005462775867</v>
      </c>
      <c r="H32" s="23"/>
      <c r="I32" s="23">
        <v>0.13675883878639564</v>
      </c>
      <c r="J32" s="23"/>
      <c r="K32" s="36">
        <v>226.49794</v>
      </c>
      <c r="L32" s="36"/>
      <c r="M32" s="23">
        <v>0.2658553048461303</v>
      </c>
      <c r="N32" s="23">
        <v>0.05653910634885925</v>
      </c>
      <c r="O32" s="23">
        <v>0.29434717960618484</v>
      </c>
      <c r="P32" s="23">
        <v>0.0787387745127986</v>
      </c>
      <c r="Q32" s="23"/>
      <c r="R32" s="23">
        <v>0.10901797175483142</v>
      </c>
      <c r="S32" s="36">
        <v>3405.294961475392</v>
      </c>
      <c r="T32" s="36"/>
      <c r="U32" s="36">
        <v>2265.22</v>
      </c>
      <c r="V32" s="36"/>
      <c r="W32" s="23">
        <v>0.1985</v>
      </c>
      <c r="X32" s="23">
        <v>0.0347</v>
      </c>
      <c r="Y32" s="23"/>
      <c r="Z32" s="23">
        <v>0.2594804649343693</v>
      </c>
      <c r="AA32" s="23">
        <v>0.06335120317840351</v>
      </c>
      <c r="AB32" s="23"/>
      <c r="AC32" s="23">
        <v>0.182859869486616</v>
      </c>
      <c r="AD32" s="23">
        <v>0.10275744806682931</v>
      </c>
      <c r="AE32" s="23">
        <v>0.0801024214197867</v>
      </c>
      <c r="AF32" s="23"/>
      <c r="AG32" s="23">
        <v>0.28180675685665707</v>
      </c>
      <c r="AH32" s="23">
        <v>0.110126582278481</v>
      </c>
      <c r="AJ32" s="23">
        <v>0.105298728543787</v>
      </c>
      <c r="AK32" s="23">
        <v>0.1493</v>
      </c>
      <c r="AL32" s="23">
        <v>0.1002</v>
      </c>
      <c r="AM32" s="23">
        <v>0.0546</v>
      </c>
      <c r="AN32" s="23">
        <v>0.300580119484925</v>
      </c>
      <c r="AO32" s="23">
        <v>0.1378</v>
      </c>
      <c r="AP32" s="23">
        <v>0.2765</v>
      </c>
      <c r="AQ32" s="81">
        <v>0.0092</v>
      </c>
      <c r="AR32" s="23"/>
      <c r="AS32" s="23">
        <v>0.290340623410161</v>
      </c>
      <c r="AT32" s="23"/>
      <c r="AU32" s="23">
        <v>0.5187422790106313</v>
      </c>
      <c r="AV32" s="23">
        <v>0.13691737526938927</v>
      </c>
      <c r="AW32" s="23"/>
      <c r="AX32" s="21">
        <v>39.9</v>
      </c>
    </row>
    <row r="33" spans="1:50" ht="12.75">
      <c r="A33" s="72">
        <v>6760</v>
      </c>
      <c r="B33" s="28" t="s">
        <v>29</v>
      </c>
      <c r="C33" s="36">
        <v>547.47</v>
      </c>
      <c r="D33" s="36">
        <v>573.69</v>
      </c>
      <c r="E33" s="36"/>
      <c r="F33" s="23">
        <v>0.007830322194013917</v>
      </c>
      <c r="G33" s="23">
        <v>0.00038897744788912725</v>
      </c>
      <c r="H33" s="23"/>
      <c r="I33" s="23">
        <v>0.09320202196269826</v>
      </c>
      <c r="J33" s="23"/>
      <c r="K33" s="36">
        <v>168.65655999999998</v>
      </c>
      <c r="L33" s="36"/>
      <c r="M33" s="23">
        <v>0.15535598659947647</v>
      </c>
      <c r="N33" s="23">
        <v>0.05008400454612837</v>
      </c>
      <c r="O33" s="23">
        <v>0.1251788268955651</v>
      </c>
      <c r="P33" s="23">
        <v>0.27715545643469</v>
      </c>
      <c r="Q33" s="23"/>
      <c r="R33" s="23">
        <v>0.0900478035734613</v>
      </c>
      <c r="S33" s="36">
        <v>3043.1076399872913</v>
      </c>
      <c r="T33" s="36"/>
      <c r="U33" s="36">
        <v>996.51</v>
      </c>
      <c r="V33" s="36"/>
      <c r="W33" s="23">
        <v>0.1668</v>
      </c>
      <c r="X33" s="23">
        <v>0.0186</v>
      </c>
      <c r="Y33" s="23"/>
      <c r="Z33" s="23">
        <v>0.23249488654032296</v>
      </c>
      <c r="AA33" s="23">
        <v>0.04256894317971497</v>
      </c>
      <c r="AB33" s="23"/>
      <c r="AC33" s="23">
        <v>0.15849454895254383</v>
      </c>
      <c r="AD33" s="23">
        <v>0.1322814236853356</v>
      </c>
      <c r="AE33" s="23">
        <v>0.02621312526720823</v>
      </c>
      <c r="AF33" s="23"/>
      <c r="AG33" s="23">
        <v>0.4196772124839675</v>
      </c>
      <c r="AH33" s="23">
        <v>0.0723692307692308</v>
      </c>
      <c r="AJ33" s="23">
        <v>0.0789162459997048</v>
      </c>
      <c r="AK33" s="23">
        <v>0.3401</v>
      </c>
      <c r="AL33" s="23">
        <v>0.0927</v>
      </c>
      <c r="AM33" s="23">
        <v>0.0521</v>
      </c>
      <c r="AN33" s="23">
        <v>0.29180581869561</v>
      </c>
      <c r="AO33" s="23">
        <v>0.1738</v>
      </c>
      <c r="AP33" s="23">
        <v>0.2921</v>
      </c>
      <c r="AQ33" s="81">
        <v>0.0096</v>
      </c>
      <c r="AR33" s="23"/>
      <c r="AS33" s="23">
        <v>0.350191128538342</v>
      </c>
      <c r="AT33" s="23"/>
      <c r="AU33" s="23">
        <v>0.5556792873051225</v>
      </c>
      <c r="AV33" s="23">
        <v>0.136499914339558</v>
      </c>
      <c r="AW33" s="23"/>
      <c r="AX33" s="21">
        <v>36.4</v>
      </c>
    </row>
    <row r="34" spans="1:50" ht="12.75">
      <c r="A34" s="72">
        <v>5880</v>
      </c>
      <c r="B34" s="28" t="s">
        <v>30</v>
      </c>
      <c r="C34" s="36">
        <v>527.64</v>
      </c>
      <c r="D34" s="36">
        <v>550.33</v>
      </c>
      <c r="E34" s="36"/>
      <c r="F34" s="23">
        <v>0.006993186992951594</v>
      </c>
      <c r="G34" s="23">
        <v>-0.0006999641458576011</v>
      </c>
      <c r="H34" s="23"/>
      <c r="I34" s="23">
        <v>0.09408001163276805</v>
      </c>
      <c r="J34" s="23"/>
      <c r="K34" s="36">
        <v>182.08026</v>
      </c>
      <c r="L34" s="36"/>
      <c r="M34" s="23">
        <v>0.09690852625635227</v>
      </c>
      <c r="N34" s="23">
        <v>0.033162634474030075</v>
      </c>
      <c r="O34" s="23">
        <v>0.2011860376361448</v>
      </c>
      <c r="P34" s="23">
        <v>0.184457782107281</v>
      </c>
      <c r="Q34" s="23"/>
      <c r="R34" s="23">
        <v>0.11531540810367147</v>
      </c>
      <c r="S34" s="36">
        <v>3258.2217768815703</v>
      </c>
      <c r="T34" s="36"/>
      <c r="U34" s="36">
        <v>1083.35</v>
      </c>
      <c r="V34" s="36"/>
      <c r="W34" s="23">
        <v>0.1755</v>
      </c>
      <c r="X34" s="23">
        <v>0.0229</v>
      </c>
      <c r="Y34" s="23"/>
      <c r="Z34" s="23">
        <v>0.16676535637105305</v>
      </c>
      <c r="AA34" s="23">
        <v>0.04653318502039303</v>
      </c>
      <c r="AB34" s="23"/>
      <c r="AC34" s="23">
        <v>0.12433738550583476</v>
      </c>
      <c r="AD34" s="23" t="s">
        <v>299</v>
      </c>
      <c r="AE34" s="23" t="s">
        <v>299</v>
      </c>
      <c r="AF34" s="23"/>
      <c r="AG34" s="23">
        <v>0.45316275497780356</v>
      </c>
      <c r="AH34" s="23">
        <v>0.0840807174887892</v>
      </c>
      <c r="AJ34" s="23">
        <v>0.0972911072809064</v>
      </c>
      <c r="AK34" s="23">
        <v>0.247</v>
      </c>
      <c r="AL34" s="23">
        <v>0.1354</v>
      </c>
      <c r="AM34" s="23">
        <v>0.0517</v>
      </c>
      <c r="AN34" s="23">
        <v>0.30095371192583</v>
      </c>
      <c r="AO34" s="23">
        <v>0.1636</v>
      </c>
      <c r="AP34" s="23">
        <v>0.2445</v>
      </c>
      <c r="AQ34" s="81">
        <v>0.0095</v>
      </c>
      <c r="AR34" s="23"/>
      <c r="AS34" s="23">
        <v>0.274542326114926</v>
      </c>
      <c r="AT34" s="23"/>
      <c r="AU34" s="23">
        <v>0.554821216742925</v>
      </c>
      <c r="AV34" s="23">
        <v>0.25139806812404675</v>
      </c>
      <c r="AW34" s="23"/>
      <c r="AX34" s="21">
        <v>36.7</v>
      </c>
    </row>
    <row r="35" spans="1:50" ht="12.75">
      <c r="A35" s="72">
        <v>4920</v>
      </c>
      <c r="B35" s="28" t="s">
        <v>31</v>
      </c>
      <c r="C35" s="36">
        <v>565.48</v>
      </c>
      <c r="D35" s="36">
        <v>584.39</v>
      </c>
      <c r="E35" s="36"/>
      <c r="F35" s="23">
        <v>0.005861191360827522</v>
      </c>
      <c r="G35" s="23">
        <v>-0.0008475167953387874</v>
      </c>
      <c r="H35" s="23"/>
      <c r="I35" s="23">
        <v>0.10039954922651367</v>
      </c>
      <c r="J35" s="23"/>
      <c r="K35" s="36">
        <v>210.88069000000002</v>
      </c>
      <c r="L35" s="36"/>
      <c r="M35" s="23">
        <v>0.15267415616361935</v>
      </c>
      <c r="N35" s="23">
        <v>0.05214853371752568</v>
      </c>
      <c r="O35" s="23">
        <v>0.24233566234136603</v>
      </c>
      <c r="P35" s="23">
        <v>0.115253266353802</v>
      </c>
      <c r="Q35" s="23"/>
      <c r="R35" s="23">
        <v>0.1075884873391103</v>
      </c>
      <c r="S35" s="36">
        <v>3273.5937040396475</v>
      </c>
      <c r="T35" s="36"/>
      <c r="U35" s="36">
        <v>1135.61</v>
      </c>
      <c r="V35" s="36"/>
      <c r="W35" s="23">
        <v>0.1425</v>
      </c>
      <c r="X35" s="23">
        <v>0.017</v>
      </c>
      <c r="Y35" s="23"/>
      <c r="Z35" s="23">
        <v>0.2076100457450998</v>
      </c>
      <c r="AA35" s="23">
        <v>0.03960489894968339</v>
      </c>
      <c r="AB35" s="23"/>
      <c r="AC35" s="23">
        <v>0.18133018884528063</v>
      </c>
      <c r="AD35" s="23">
        <v>0.15734173427902637</v>
      </c>
      <c r="AE35" s="23">
        <v>0.023988454566254258</v>
      </c>
      <c r="AF35" s="23"/>
      <c r="AG35" s="23">
        <v>0.4085253172354318</v>
      </c>
      <c r="AH35" s="23">
        <v>0.0683295274898999</v>
      </c>
      <c r="AJ35" s="23">
        <v>0.0746387514509716</v>
      </c>
      <c r="AK35" s="23">
        <v>0.467</v>
      </c>
      <c r="AL35" s="23">
        <v>0.1534</v>
      </c>
      <c r="AM35" s="23">
        <v>0.0451</v>
      </c>
      <c r="AN35" s="23">
        <v>0.296385039282714</v>
      </c>
      <c r="AO35" s="23">
        <v>0.2019</v>
      </c>
      <c r="AP35" s="23">
        <v>0.2269</v>
      </c>
      <c r="AQ35" s="81">
        <v>0.0076</v>
      </c>
      <c r="AR35" s="23"/>
      <c r="AS35" s="23">
        <v>0.278045395166558</v>
      </c>
      <c r="AT35" s="23"/>
      <c r="AU35" s="23">
        <v>0.5267710123948249</v>
      </c>
      <c r="AV35" s="23">
        <v>0.13728399529539492</v>
      </c>
      <c r="AW35" s="23"/>
      <c r="AX35" s="21">
        <v>39.9</v>
      </c>
    </row>
    <row r="36" spans="1:50" ht="12.75">
      <c r="A36" s="72">
        <v>7602</v>
      </c>
      <c r="B36" s="28" t="s">
        <v>32</v>
      </c>
      <c r="C36" s="36">
        <v>1783.4</v>
      </c>
      <c r="D36" s="36">
        <v>1845.6</v>
      </c>
      <c r="E36" s="36"/>
      <c r="F36" s="23">
        <v>0.005751946568914645</v>
      </c>
      <c r="G36" s="23">
        <v>-0.00031912205582074193</v>
      </c>
      <c r="H36" s="23"/>
      <c r="I36" s="23">
        <v>0.12184696398387726</v>
      </c>
      <c r="J36" s="23"/>
      <c r="K36" s="36">
        <v>231.03338</v>
      </c>
      <c r="L36" s="36"/>
      <c r="M36" s="23">
        <v>0.1962396758228766</v>
      </c>
      <c r="N36" s="23">
        <v>0.04733717759328296</v>
      </c>
      <c r="O36" s="23">
        <v>0.3124647562413493</v>
      </c>
      <c r="P36" s="23">
        <v>0.122236579499514</v>
      </c>
      <c r="Q36" s="23"/>
      <c r="R36" s="23">
        <v>0.11380622245063034</v>
      </c>
      <c r="S36" s="36">
        <v>4177.201729960571</v>
      </c>
      <c r="T36" s="36"/>
      <c r="U36" s="36">
        <v>3554.76</v>
      </c>
      <c r="V36" s="36"/>
      <c r="W36" s="23">
        <v>0.2163</v>
      </c>
      <c r="X36" s="23">
        <v>0.0369</v>
      </c>
      <c r="Y36" s="23"/>
      <c r="Z36" s="23">
        <v>0.26564672994073624</v>
      </c>
      <c r="AA36" s="23">
        <v>0.05832020071570396</v>
      </c>
      <c r="AB36" s="23"/>
      <c r="AC36" s="23">
        <v>0.16856043401005083</v>
      </c>
      <c r="AD36" s="23">
        <v>0.1108680564387484</v>
      </c>
      <c r="AE36" s="23">
        <v>0.057692377571302425</v>
      </c>
      <c r="AF36" s="23"/>
      <c r="AG36" s="23">
        <v>0.29152873717755384</v>
      </c>
      <c r="AH36" s="23">
        <v>0.151253003776176</v>
      </c>
      <c r="AJ36" s="23">
        <v>0.0953965681763002</v>
      </c>
      <c r="AK36" s="23">
        <v>0.152</v>
      </c>
      <c r="AL36" s="23">
        <v>0.0854</v>
      </c>
      <c r="AM36" s="23">
        <v>0.0507</v>
      </c>
      <c r="AN36" s="23">
        <v>0.309386006368925</v>
      </c>
      <c r="AO36" s="23">
        <v>0.1053</v>
      </c>
      <c r="AP36" s="23">
        <v>0.3198</v>
      </c>
      <c r="AQ36" s="81">
        <v>0.0113</v>
      </c>
      <c r="AR36" s="23"/>
      <c r="AS36" s="23">
        <v>0.34824408145909</v>
      </c>
      <c r="AT36" s="23"/>
      <c r="AU36" s="23">
        <v>0.5705921376968163</v>
      </c>
      <c r="AV36" s="23">
        <v>0.15372817294875932</v>
      </c>
      <c r="AW36" s="23"/>
      <c r="AX36" s="21">
        <v>41.5</v>
      </c>
    </row>
    <row r="37" spans="1:50" ht="12.75">
      <c r="A37" s="72">
        <v>1922</v>
      </c>
      <c r="B37" s="28" t="s">
        <v>33</v>
      </c>
      <c r="C37" s="36">
        <v>2723.55</v>
      </c>
      <c r="D37" s="36">
        <v>2812.56</v>
      </c>
      <c r="E37" s="36"/>
      <c r="F37" s="23">
        <v>0.00535574069073208</v>
      </c>
      <c r="G37" s="23">
        <v>8.815323354616211E-05</v>
      </c>
      <c r="H37" s="23"/>
      <c r="I37" s="23">
        <v>0.1260165348030936</v>
      </c>
      <c r="J37" s="23"/>
      <c r="K37" s="36">
        <v>227.69129999999998</v>
      </c>
      <c r="L37" s="36"/>
      <c r="M37" s="23">
        <v>0.19298076640728223</v>
      </c>
      <c r="N37" s="23">
        <v>0.058552212793418476</v>
      </c>
      <c r="O37" s="23">
        <v>0.3333070916322713</v>
      </c>
      <c r="P37" s="23">
        <v>0.111578013077878</v>
      </c>
      <c r="Q37" s="23"/>
      <c r="R37" s="23">
        <v>0.1062957503791939</v>
      </c>
      <c r="S37" s="36">
        <v>3638.2709326507356</v>
      </c>
      <c r="T37" s="36"/>
      <c r="U37" s="36">
        <v>5221.8</v>
      </c>
      <c r="V37" s="36"/>
      <c r="W37" s="23">
        <v>0.2176</v>
      </c>
      <c r="X37" s="23">
        <v>0.0482</v>
      </c>
      <c r="Y37" s="23"/>
      <c r="Z37" s="23">
        <v>0.2516299732446969</v>
      </c>
      <c r="AA37" s="23">
        <v>0.06313260235219177</v>
      </c>
      <c r="AB37" s="23"/>
      <c r="AC37" s="23">
        <v>0.1832021564568595</v>
      </c>
      <c r="AD37" s="23">
        <v>0.1317787356975501</v>
      </c>
      <c r="AE37" s="23">
        <v>0.05142342075930939</v>
      </c>
      <c r="AF37" s="23"/>
      <c r="AG37" s="23">
        <v>0.35157014171652146</v>
      </c>
      <c r="AH37" s="23">
        <v>0.129346547959012</v>
      </c>
      <c r="AJ37" s="23">
        <v>0.0879634306495606</v>
      </c>
      <c r="AK37" s="23">
        <v>0.3703</v>
      </c>
      <c r="AL37" s="23">
        <v>0.1083</v>
      </c>
      <c r="AM37" s="23">
        <v>0.0351</v>
      </c>
      <c r="AN37" s="23">
        <v>0.32983409363934</v>
      </c>
      <c r="AO37" s="23">
        <v>0.2008</v>
      </c>
      <c r="AP37" s="23">
        <v>0.2837</v>
      </c>
      <c r="AQ37" s="81">
        <v>0.0081</v>
      </c>
      <c r="AR37" s="23"/>
      <c r="AS37" s="23">
        <v>0.291504807253796</v>
      </c>
      <c r="AT37" s="23"/>
      <c r="AU37" s="23">
        <v>0.5188067593537122</v>
      </c>
      <c r="AV37" s="23">
        <v>0.16442208137051512</v>
      </c>
      <c r="AW37" s="23"/>
      <c r="AX37" s="21">
        <v>44.1</v>
      </c>
    </row>
    <row r="38" spans="1:50" ht="12.75">
      <c r="A38" s="72">
        <v>6162</v>
      </c>
      <c r="B38" s="28" t="s">
        <v>34</v>
      </c>
      <c r="C38" s="36">
        <v>2850.52</v>
      </c>
      <c r="D38" s="36">
        <v>2931.49</v>
      </c>
      <c r="E38" s="36"/>
      <c r="F38" s="23">
        <v>0.004669434615783619</v>
      </c>
      <c r="G38" s="23">
        <v>-0.0032762658876472894</v>
      </c>
      <c r="H38" s="23"/>
      <c r="I38" s="23">
        <v>0.10589086145490767</v>
      </c>
      <c r="J38" s="23"/>
      <c r="K38" s="36">
        <v>220.8915</v>
      </c>
      <c r="L38" s="36"/>
      <c r="M38" s="23">
        <v>0.06876099342708764</v>
      </c>
      <c r="N38" s="23">
        <v>0.021162912519643792</v>
      </c>
      <c r="O38" s="23">
        <v>0.13005946821097203</v>
      </c>
      <c r="P38" s="23">
        <v>0.159221144156007</v>
      </c>
      <c r="Q38" s="23"/>
      <c r="R38" s="23">
        <v>0.12074356021209644</v>
      </c>
      <c r="S38" s="36">
        <v>4169.769266239765</v>
      </c>
      <c r="T38" s="36"/>
      <c r="U38" s="36">
        <v>6188.46</v>
      </c>
      <c r="V38" s="36"/>
      <c r="W38" s="23">
        <v>0.1098</v>
      </c>
      <c r="X38" s="23">
        <v>0.0221</v>
      </c>
      <c r="Y38" s="23"/>
      <c r="Z38" s="23">
        <v>0.15280057219117651</v>
      </c>
      <c r="AA38" s="23">
        <v>0.03542891961431628</v>
      </c>
      <c r="AB38" s="23"/>
      <c r="AC38" s="23">
        <v>0.11309628652018487</v>
      </c>
      <c r="AD38" s="23">
        <v>0.11133989416991856</v>
      </c>
      <c r="AE38" s="23">
        <v>0.0017563923502663115</v>
      </c>
      <c r="AF38" s="23"/>
      <c r="AG38" s="23">
        <v>0.49712353540941556</v>
      </c>
      <c r="AH38" s="23">
        <v>0.107748806463459</v>
      </c>
      <c r="AJ38" s="23">
        <v>0.0796871259125552</v>
      </c>
      <c r="AK38" s="23">
        <v>0.2637</v>
      </c>
      <c r="AL38" s="23">
        <v>0.1088</v>
      </c>
      <c r="AM38" s="23">
        <v>0.0649</v>
      </c>
      <c r="AN38" s="23">
        <v>0.279690288202418</v>
      </c>
      <c r="AO38" s="23">
        <v>0.1809</v>
      </c>
      <c r="AP38" s="23">
        <v>0.2688</v>
      </c>
      <c r="AQ38" s="81">
        <v>0.0124</v>
      </c>
      <c r="AR38" s="23"/>
      <c r="AS38" s="23">
        <v>0.332470175918152</v>
      </c>
      <c r="AT38" s="23"/>
      <c r="AU38" s="23">
        <v>0.607928606916205</v>
      </c>
      <c r="AV38" s="23">
        <v>0.0986123219313129</v>
      </c>
      <c r="AW38" s="23"/>
      <c r="AX38" s="21">
        <v>32.3</v>
      </c>
    </row>
    <row r="39" spans="1:50" ht="12.75">
      <c r="A39" s="72">
        <v>160</v>
      </c>
      <c r="B39" s="28" t="s">
        <v>35</v>
      </c>
      <c r="C39" s="36">
        <v>435.21</v>
      </c>
      <c r="D39" s="36">
        <v>445.64</v>
      </c>
      <c r="E39" s="36"/>
      <c r="F39" s="23">
        <v>0.003846013109603863</v>
      </c>
      <c r="G39" s="23">
        <v>-0.005068090191958863</v>
      </c>
      <c r="H39" s="23"/>
      <c r="I39" s="23">
        <v>0.07517682721455034</v>
      </c>
      <c r="J39" s="23"/>
      <c r="K39" s="36">
        <v>290.00248999999997</v>
      </c>
      <c r="L39" s="36"/>
      <c r="M39" s="23">
        <v>0.06997783933517998</v>
      </c>
      <c r="N39" s="23">
        <v>0.018677232481946287</v>
      </c>
      <c r="O39" s="23">
        <v>0.23265553869499242</v>
      </c>
      <c r="P39" s="23">
        <v>0.263402758993779</v>
      </c>
      <c r="Q39" s="23"/>
      <c r="R39" s="23">
        <v>0.1311675601274815</v>
      </c>
      <c r="S39" s="36">
        <v>4101.679610663552</v>
      </c>
      <c r="T39" s="36"/>
      <c r="U39" s="36">
        <v>875.58</v>
      </c>
      <c r="V39" s="36"/>
      <c r="W39" s="23">
        <v>0.1225</v>
      </c>
      <c r="X39" s="23">
        <v>0.0136</v>
      </c>
      <c r="Y39" s="23"/>
      <c r="Z39" s="23">
        <v>0.17386877108127027</v>
      </c>
      <c r="AA39" s="23">
        <v>0.03353852299758493</v>
      </c>
      <c r="AB39" s="23"/>
      <c r="AC39" s="23">
        <v>0.09599609034104793</v>
      </c>
      <c r="AD39" s="23">
        <v>0.13469124166579396</v>
      </c>
      <c r="AE39" s="23">
        <v>-0.03869515132474603</v>
      </c>
      <c r="AF39" s="23"/>
      <c r="AG39" s="23">
        <v>0.6962334624917095</v>
      </c>
      <c r="AH39" s="23">
        <v>0.0806327753033328</v>
      </c>
      <c r="AJ39" s="23">
        <v>0.0755320122702554</v>
      </c>
      <c r="AK39" s="23">
        <v>0.1015</v>
      </c>
      <c r="AL39" s="23">
        <v>0.0945</v>
      </c>
      <c r="AM39" s="23">
        <v>0.0718</v>
      </c>
      <c r="AN39" s="23">
        <v>0.276440954198517</v>
      </c>
      <c r="AO39" s="23">
        <v>0.1439</v>
      </c>
      <c r="AP39" s="23">
        <v>0.2821</v>
      </c>
      <c r="AQ39" s="81">
        <v>0.0147</v>
      </c>
      <c r="AR39" s="23"/>
      <c r="AS39" s="23">
        <v>0.35515822814465</v>
      </c>
      <c r="AT39" s="23"/>
      <c r="AU39" s="23">
        <v>0.6301901237718515</v>
      </c>
      <c r="AV39" s="23">
        <v>0.09927268087278296</v>
      </c>
      <c r="AW39" s="23"/>
      <c r="AX39" s="21">
        <v>22.2</v>
      </c>
    </row>
    <row r="40" spans="1:50" ht="12.75">
      <c r="A40" s="72">
        <v>5920</v>
      </c>
      <c r="B40" s="28" t="s">
        <v>36</v>
      </c>
      <c r="C40" s="36">
        <v>413.85</v>
      </c>
      <c r="D40" s="36">
        <v>423.42</v>
      </c>
      <c r="E40" s="36"/>
      <c r="F40" s="23">
        <v>0.0037542057928947603</v>
      </c>
      <c r="G40" s="23">
        <v>-0.0035109939700113113</v>
      </c>
      <c r="H40" s="23"/>
      <c r="I40" s="23">
        <v>0.08829088503520295</v>
      </c>
      <c r="J40" s="23"/>
      <c r="K40" s="36">
        <v>150.6345</v>
      </c>
      <c r="L40" s="36"/>
      <c r="M40" s="23">
        <v>0.13455105462201233</v>
      </c>
      <c r="N40" s="23">
        <v>0.046712577770552856</v>
      </c>
      <c r="O40" s="23">
        <v>0.3283242114587617</v>
      </c>
      <c r="P40" s="23">
        <v>0.0382684516469967</v>
      </c>
      <c r="Q40" s="23"/>
      <c r="R40" s="23">
        <v>0.11559056682972767</v>
      </c>
      <c r="S40" s="36">
        <v>3799.3191037603315</v>
      </c>
      <c r="T40" s="36"/>
      <c r="U40" s="36">
        <v>717</v>
      </c>
      <c r="V40" s="36"/>
      <c r="W40" s="23">
        <v>0.1694</v>
      </c>
      <c r="X40" s="23">
        <v>0.0215</v>
      </c>
      <c r="Y40" s="23"/>
      <c r="Z40" s="23">
        <v>0.2552057011857939</v>
      </c>
      <c r="AA40" s="23">
        <v>0.033691501068030295</v>
      </c>
      <c r="AB40" s="23"/>
      <c r="AC40" s="23">
        <v>0.17738882527516184</v>
      </c>
      <c r="AD40" s="23">
        <v>0.12142172785268619</v>
      </c>
      <c r="AE40" s="23">
        <v>0.055967097422475645</v>
      </c>
      <c r="AF40" s="23"/>
      <c r="AG40" s="23">
        <v>0.4362162035846984</v>
      </c>
      <c r="AH40" s="23">
        <v>0.0507198952879581</v>
      </c>
      <c r="AJ40" s="23">
        <v>0.0764324635602566</v>
      </c>
      <c r="AK40" s="23">
        <v>0.1566</v>
      </c>
      <c r="AL40" s="23">
        <v>0.0844</v>
      </c>
      <c r="AM40" s="23">
        <v>0.0491</v>
      </c>
      <c r="AN40" s="23">
        <v>0.301197492880036</v>
      </c>
      <c r="AO40" s="23">
        <v>0.12</v>
      </c>
      <c r="AP40" s="23">
        <v>0.2796</v>
      </c>
      <c r="AQ40" s="81">
        <v>0.0079</v>
      </c>
      <c r="AR40" s="23"/>
      <c r="AS40" s="23">
        <v>0.349463116949666</v>
      </c>
      <c r="AT40" s="23"/>
      <c r="AU40" s="23">
        <v>0.5990410830121274</v>
      </c>
      <c r="AV40" s="23">
        <v>0.1433048165209489</v>
      </c>
      <c r="AW40" s="23"/>
      <c r="AX40" s="21">
        <v>21.7</v>
      </c>
    </row>
    <row r="41" spans="1:50" ht="12.75">
      <c r="A41" s="72">
        <v>3480</v>
      </c>
      <c r="B41" s="28" t="s">
        <v>37</v>
      </c>
      <c r="C41" s="36">
        <v>858.82</v>
      </c>
      <c r="D41" s="36">
        <v>876.95</v>
      </c>
      <c r="E41" s="36"/>
      <c r="F41" s="23">
        <v>0.0034725812766600583</v>
      </c>
      <c r="G41" s="23">
        <v>-0.0027428684020895933</v>
      </c>
      <c r="H41" s="23"/>
      <c r="I41" s="23">
        <v>0.13653107074024656</v>
      </c>
      <c r="J41" s="23"/>
      <c r="K41" s="36">
        <v>213.33217000000002</v>
      </c>
      <c r="L41" s="36"/>
      <c r="M41" s="23">
        <v>0.19237461706783376</v>
      </c>
      <c r="N41" s="23">
        <v>0.05855976273125059</v>
      </c>
      <c r="O41" s="23">
        <v>0.16246692633515403</v>
      </c>
      <c r="P41" s="23">
        <v>0.104050843291705</v>
      </c>
      <c r="Q41" s="23"/>
      <c r="R41" s="23">
        <v>0.11236041653546651</v>
      </c>
      <c r="S41" s="36">
        <v>3616.695101470982</v>
      </c>
      <c r="T41" s="36"/>
      <c r="U41" s="36">
        <v>1607.49</v>
      </c>
      <c r="V41" s="36"/>
      <c r="W41" s="23">
        <v>0.1448</v>
      </c>
      <c r="X41" s="23">
        <v>0.0159</v>
      </c>
      <c r="Y41" s="23"/>
      <c r="Z41" s="23">
        <v>0.18996587674744075</v>
      </c>
      <c r="AA41" s="23">
        <v>0.03128654970760234</v>
      </c>
      <c r="AB41" s="23"/>
      <c r="AC41" s="23">
        <v>0.13121318070788832</v>
      </c>
      <c r="AD41" s="23">
        <v>0.1154365630537861</v>
      </c>
      <c r="AE41" s="23">
        <v>0.01577661765410221</v>
      </c>
      <c r="AF41" s="23"/>
      <c r="AG41" s="23">
        <v>0.5438478854351262</v>
      </c>
      <c r="AH41" s="23">
        <v>0.0567746058798466</v>
      </c>
      <c r="AJ41" s="23">
        <v>0.0767224682646402</v>
      </c>
      <c r="AK41" s="23">
        <v>0.18</v>
      </c>
      <c r="AL41" s="23">
        <v>0.0857</v>
      </c>
      <c r="AM41" s="23">
        <v>0.0509</v>
      </c>
      <c r="AN41" s="23">
        <v>0.30152175508838</v>
      </c>
      <c r="AO41" s="23">
        <v>0.1603</v>
      </c>
      <c r="AP41" s="23">
        <v>0.2583</v>
      </c>
      <c r="AQ41" s="81">
        <v>0.0082</v>
      </c>
      <c r="AR41" s="23"/>
      <c r="AS41" s="23">
        <v>0.31332914009924</v>
      </c>
      <c r="AT41" s="23"/>
      <c r="AU41" s="23">
        <v>0.5250269170953463</v>
      </c>
      <c r="AV41" s="23">
        <v>0.17639669816963752</v>
      </c>
      <c r="AW41" s="23"/>
      <c r="AX41" s="21">
        <v>26.5</v>
      </c>
    </row>
    <row r="42" spans="1:50" ht="12.75">
      <c r="A42" s="72">
        <v>1000</v>
      </c>
      <c r="B42" s="28" t="s">
        <v>38</v>
      </c>
      <c r="C42" s="36">
        <v>452.67</v>
      </c>
      <c r="D42" s="36">
        <v>461.77</v>
      </c>
      <c r="E42" s="36"/>
      <c r="F42" s="23">
        <v>0.003387938956145531</v>
      </c>
      <c r="G42" s="23">
        <v>-0.004062342586570233</v>
      </c>
      <c r="H42" s="23"/>
      <c r="I42" s="23">
        <v>0.10845329581123499</v>
      </c>
      <c r="J42" s="23"/>
      <c r="K42" s="36">
        <v>193.29631</v>
      </c>
      <c r="L42" s="36"/>
      <c r="M42" s="23">
        <v>0.1361810198869342</v>
      </c>
      <c r="N42" s="23">
        <v>0.03954376467152628</v>
      </c>
      <c r="O42" s="23">
        <v>0.2064646235123697</v>
      </c>
      <c r="P42" s="23">
        <v>0.186995280545359</v>
      </c>
      <c r="Q42" s="23"/>
      <c r="R42" s="23">
        <v>0.10793752077904765</v>
      </c>
      <c r="S42" s="36">
        <v>3327.2507395883754</v>
      </c>
      <c r="T42" s="36"/>
      <c r="U42" s="36">
        <v>921.11</v>
      </c>
      <c r="V42" s="36"/>
      <c r="W42" s="23">
        <v>0.133</v>
      </c>
      <c r="X42" s="23">
        <v>0.0124</v>
      </c>
      <c r="Y42" s="23"/>
      <c r="Z42" s="23">
        <v>0.19409808348998364</v>
      </c>
      <c r="AA42" s="23">
        <v>0.036389350763526555</v>
      </c>
      <c r="AB42" s="23"/>
      <c r="AC42" s="23">
        <v>0.1494131867274925</v>
      </c>
      <c r="AD42" s="23">
        <v>0.127831715210356</v>
      </c>
      <c r="AE42" s="23">
        <v>0.02158147151713649</v>
      </c>
      <c r="AF42" s="23"/>
      <c r="AG42" s="23">
        <v>0.573790306858502</v>
      </c>
      <c r="AH42" s="23">
        <v>0.0473673908788413</v>
      </c>
      <c r="AJ42" s="23">
        <v>0.0835744757370913</v>
      </c>
      <c r="AK42" s="23">
        <v>0.3278</v>
      </c>
      <c r="AL42" s="23">
        <v>0.1309</v>
      </c>
      <c r="AM42" s="23">
        <v>0.0581</v>
      </c>
      <c r="AN42" s="23">
        <v>0.287815951692856</v>
      </c>
      <c r="AO42" s="23">
        <v>0.1944</v>
      </c>
      <c r="AP42" s="23">
        <v>0.2471</v>
      </c>
      <c r="AQ42" s="81">
        <v>0.0084</v>
      </c>
      <c r="AR42" s="23"/>
      <c r="AS42" s="23">
        <v>0.351962718552282</v>
      </c>
      <c r="AT42" s="23"/>
      <c r="AU42" s="23">
        <v>0.5786523982742576</v>
      </c>
      <c r="AV42" s="23">
        <v>0.20579900177649946</v>
      </c>
      <c r="AW42" s="23"/>
      <c r="AX42" s="21">
        <v>42.6</v>
      </c>
    </row>
    <row r="43" spans="1:50" ht="12.75">
      <c r="A43" s="72">
        <v>6480</v>
      </c>
      <c r="B43" s="28" t="s">
        <v>39</v>
      </c>
      <c r="C43" s="36">
        <v>679.2</v>
      </c>
      <c r="D43" s="36">
        <v>692.99</v>
      </c>
      <c r="E43" s="36"/>
      <c r="F43" s="23">
        <v>0.003333887354111331</v>
      </c>
      <c r="G43" s="23">
        <v>-0.0024657540887655927</v>
      </c>
      <c r="H43" s="23"/>
      <c r="I43" s="23">
        <v>0.16933179390965508</v>
      </c>
      <c r="J43" s="23"/>
      <c r="K43" s="36">
        <v>260.56662</v>
      </c>
      <c r="L43" s="36"/>
      <c r="M43" s="23">
        <v>0.06648966401974654</v>
      </c>
      <c r="N43" s="23">
        <v>0.017042901883672024</v>
      </c>
      <c r="O43" s="23">
        <v>0.06468003820439351</v>
      </c>
      <c r="P43" s="23">
        <v>0.243716054060882</v>
      </c>
      <c r="Q43" s="23"/>
      <c r="R43" s="23">
        <v>0.11345992476303843</v>
      </c>
      <c r="S43" s="36">
        <v>3459.8489096176286</v>
      </c>
      <c r="T43" s="36"/>
      <c r="U43" s="36">
        <v>1583</v>
      </c>
      <c r="V43" s="36"/>
      <c r="W43" s="23">
        <v>0.1356</v>
      </c>
      <c r="X43" s="23">
        <v>0.0222</v>
      </c>
      <c r="Y43" s="23"/>
      <c r="Z43" s="23">
        <v>0.16471875977304204</v>
      </c>
      <c r="AA43" s="23">
        <v>0.025745069798360293</v>
      </c>
      <c r="AB43" s="23"/>
      <c r="AC43" s="23">
        <v>0.1129126574876402</v>
      </c>
      <c r="AD43" s="23">
        <v>0.111619088122198</v>
      </c>
      <c r="AE43" s="23">
        <v>0.0012935693654421987</v>
      </c>
      <c r="AF43" s="23"/>
      <c r="AG43" s="23">
        <v>0.5550121382878812</v>
      </c>
      <c r="AH43" s="23">
        <v>0.105288007554297</v>
      </c>
      <c r="AJ43" s="23">
        <v>0.0807184982360065</v>
      </c>
      <c r="AK43" s="23">
        <v>0.1361</v>
      </c>
      <c r="AL43" s="23">
        <v>0.1128</v>
      </c>
      <c r="AM43" s="23">
        <v>0.0743</v>
      </c>
      <c r="AN43" s="23">
        <v>0.283980323399223</v>
      </c>
      <c r="AO43" s="23">
        <v>0.2366</v>
      </c>
      <c r="AP43" s="23">
        <v>0.2365</v>
      </c>
      <c r="AQ43" s="81">
        <v>0.0081</v>
      </c>
      <c r="AR43" s="23"/>
      <c r="AS43" s="23">
        <v>0.259477053271129</v>
      </c>
      <c r="AT43" s="23"/>
      <c r="AU43" s="23">
        <v>0.5739392080953659</v>
      </c>
      <c r="AV43" s="23">
        <v>0.07646900992755568</v>
      </c>
      <c r="AW43" s="23"/>
      <c r="AX43" s="21">
        <v>28.7</v>
      </c>
    </row>
    <row r="44" spans="1:50" ht="12.75">
      <c r="A44" s="72">
        <v>5120</v>
      </c>
      <c r="B44" s="28" t="s">
        <v>40</v>
      </c>
      <c r="C44" s="36">
        <v>1703.58</v>
      </c>
      <c r="D44" s="36">
        <v>1735.2</v>
      </c>
      <c r="E44" s="36"/>
      <c r="F44" s="23">
        <v>0.003047668565834716</v>
      </c>
      <c r="G44" s="23">
        <v>-0.002703883671027807</v>
      </c>
      <c r="H44" s="23"/>
      <c r="I44" s="23">
        <v>0.13683810094699042</v>
      </c>
      <c r="J44" s="23"/>
      <c r="K44" s="36">
        <v>229.79788</v>
      </c>
      <c r="L44" s="36"/>
      <c r="M44" s="23">
        <v>0.15221523974626705</v>
      </c>
      <c r="N44" s="23">
        <v>0.04312269678555511</v>
      </c>
      <c r="O44" s="23">
        <v>0.15683951364205467</v>
      </c>
      <c r="P44" s="23">
        <v>0.154604700651707</v>
      </c>
      <c r="Q44" s="23"/>
      <c r="R44" s="23">
        <v>0.12539494567360962</v>
      </c>
      <c r="S44" s="36">
        <v>4687.14774924254</v>
      </c>
      <c r="T44" s="36"/>
      <c r="U44" s="36">
        <v>2968.81</v>
      </c>
      <c r="V44" s="36"/>
      <c r="W44" s="23">
        <v>0.1395</v>
      </c>
      <c r="X44" s="23">
        <v>0.024</v>
      </c>
      <c r="Y44" s="23"/>
      <c r="Z44" s="23">
        <v>0.1925175437091433</v>
      </c>
      <c r="AA44" s="23">
        <v>0.03225198311991531</v>
      </c>
      <c r="AB44" s="23"/>
      <c r="AC44" s="23">
        <v>0.1152916694636504</v>
      </c>
      <c r="AD44" s="23">
        <v>0.10039353561119689</v>
      </c>
      <c r="AE44" s="23">
        <v>0.014898133852453505</v>
      </c>
      <c r="AF44" s="23"/>
      <c r="AG44" s="23">
        <v>0.5004405249379069</v>
      </c>
      <c r="AH44" s="23">
        <v>0.0699968681490761</v>
      </c>
      <c r="AJ44" s="23">
        <v>0.0830158946768486</v>
      </c>
      <c r="AK44" s="23">
        <v>0.1123</v>
      </c>
      <c r="AL44" s="23">
        <v>0.0671</v>
      </c>
      <c r="AM44" s="23">
        <v>0.0464</v>
      </c>
      <c r="AN44" s="23">
        <v>0.31078319027919</v>
      </c>
      <c r="AO44" s="23">
        <v>0.0942</v>
      </c>
      <c r="AP44" s="23">
        <v>0.3326</v>
      </c>
      <c r="AQ44" s="81">
        <v>0.0109</v>
      </c>
      <c r="AR44" s="23"/>
      <c r="AS44" s="23">
        <v>0.407077512362219</v>
      </c>
      <c r="AT44" s="23"/>
      <c r="AU44" s="23">
        <v>0.6140632861854979</v>
      </c>
      <c r="AV44" s="23">
        <v>0.12130318108123218</v>
      </c>
      <c r="AW44" s="23"/>
      <c r="AX44" s="21">
        <v>13.1</v>
      </c>
    </row>
    <row r="45" spans="1:50" ht="12.75">
      <c r="A45" s="72">
        <v>1840</v>
      </c>
      <c r="B45" s="28" t="s">
        <v>41</v>
      </c>
      <c r="C45" s="36">
        <v>855.97</v>
      </c>
      <c r="D45" s="36">
        <v>869.32</v>
      </c>
      <c r="E45" s="36"/>
      <c r="F45" s="23">
        <v>0.002578812980354561</v>
      </c>
      <c r="G45" s="23">
        <v>-0.0042092982698962444</v>
      </c>
      <c r="H45" s="23"/>
      <c r="I45" s="23">
        <v>0.1011503508570114</v>
      </c>
      <c r="J45" s="23"/>
      <c r="K45" s="36">
        <v>216.60672</v>
      </c>
      <c r="L45" s="36"/>
      <c r="M45" s="23">
        <v>0.19205439445103578</v>
      </c>
      <c r="N45" s="23">
        <v>0.05124795220198516</v>
      </c>
      <c r="O45" s="23">
        <v>0.26922043732874873</v>
      </c>
      <c r="P45" s="23">
        <v>0.107032328077062</v>
      </c>
      <c r="Q45" s="23"/>
      <c r="R45" s="23">
        <v>0.12778313935551663</v>
      </c>
      <c r="S45" s="36">
        <v>4059.049340725561</v>
      </c>
      <c r="T45" s="36"/>
      <c r="U45" s="36">
        <v>1540.16</v>
      </c>
      <c r="V45" s="36"/>
      <c r="W45" s="23">
        <v>0.1693</v>
      </c>
      <c r="X45" s="23">
        <v>0.022</v>
      </c>
      <c r="Y45" s="23"/>
      <c r="Z45" s="23">
        <v>0.21014415987860222</v>
      </c>
      <c r="AA45" s="23">
        <v>0.040328207778782786</v>
      </c>
      <c r="AB45" s="23"/>
      <c r="AC45" s="23">
        <v>0.15007145321046667</v>
      </c>
      <c r="AD45" s="23">
        <v>0.137131030404573</v>
      </c>
      <c r="AE45" s="23">
        <v>0.012940422805893664</v>
      </c>
      <c r="AF45" s="23"/>
      <c r="AG45" s="23">
        <v>0.5506135120484896</v>
      </c>
      <c r="AH45" s="23">
        <v>0.0849555934332107</v>
      </c>
      <c r="AJ45" s="23">
        <v>0.0734800080293602</v>
      </c>
      <c r="AK45" s="23">
        <v>0.1726</v>
      </c>
      <c r="AL45" s="23">
        <v>0.1008</v>
      </c>
      <c r="AM45" s="23">
        <v>0.0446</v>
      </c>
      <c r="AN45" s="23">
        <v>0.322014573838901</v>
      </c>
      <c r="AO45" s="23">
        <v>0.1419</v>
      </c>
      <c r="AP45" s="23">
        <v>0.2905</v>
      </c>
      <c r="AQ45" s="81">
        <v>0.0119</v>
      </c>
      <c r="AR45" s="23"/>
      <c r="AS45" s="23">
        <v>0.370211427023153</v>
      </c>
      <c r="AT45" s="23"/>
      <c r="AU45" s="23">
        <v>0.5805410511400908</v>
      </c>
      <c r="AV45" s="23">
        <v>0.18716381097320983</v>
      </c>
      <c r="AW45" s="23"/>
      <c r="AX45" s="21">
        <v>28.3</v>
      </c>
    </row>
    <row r="46" spans="1:50" ht="12.75">
      <c r="A46" s="72">
        <v>1642</v>
      </c>
      <c r="B46" s="28" t="s">
        <v>42</v>
      </c>
      <c r="C46" s="36">
        <v>989.45</v>
      </c>
      <c r="D46" s="36">
        <v>1000.46</v>
      </c>
      <c r="E46" s="36"/>
      <c r="F46" s="23">
        <v>0.0018527009383380033</v>
      </c>
      <c r="G46" s="23">
        <v>-0.0039455867229796215</v>
      </c>
      <c r="H46" s="23"/>
      <c r="I46" s="23">
        <v>0.14525737131434285</v>
      </c>
      <c r="J46" s="23"/>
      <c r="K46" s="36">
        <v>187.67091</v>
      </c>
      <c r="L46" s="36"/>
      <c r="M46" s="23">
        <v>0.1364191462553479</v>
      </c>
      <c r="N46" s="23">
        <v>0.03937114157162289</v>
      </c>
      <c r="O46" s="23">
        <v>0.20869322560926995</v>
      </c>
      <c r="P46" s="23">
        <v>0.186682184197282</v>
      </c>
      <c r="Q46" s="23"/>
      <c r="R46" s="23">
        <v>0.12114199840818189</v>
      </c>
      <c r="S46" s="36">
        <v>3785.173142758864</v>
      </c>
      <c r="T46" s="36"/>
      <c r="U46" s="36">
        <v>1979.2</v>
      </c>
      <c r="V46" s="36"/>
      <c r="W46" s="23">
        <v>0.1392</v>
      </c>
      <c r="X46" s="23">
        <v>0.0119</v>
      </c>
      <c r="Y46" s="23"/>
      <c r="Z46" s="23">
        <v>0.16769826835614832</v>
      </c>
      <c r="AA46" s="23">
        <v>0.028989031412021155</v>
      </c>
      <c r="AB46" s="23"/>
      <c r="AC46" s="23">
        <v>0.1447793820493038</v>
      </c>
      <c r="AD46" s="23">
        <v>0.13125022961901614</v>
      </c>
      <c r="AE46" s="23">
        <v>0.013529152430287655</v>
      </c>
      <c r="AF46" s="23"/>
      <c r="AG46" s="23">
        <v>0.5279859656857342</v>
      </c>
      <c r="AH46" s="23">
        <v>0.0633693972179289</v>
      </c>
      <c r="AJ46" s="23">
        <v>0.0741946145821498</v>
      </c>
      <c r="AK46" s="23">
        <v>0.1412</v>
      </c>
      <c r="AL46" s="23">
        <v>0.0952</v>
      </c>
      <c r="AM46" s="23">
        <v>0.0533</v>
      </c>
      <c r="AN46" s="23">
        <v>0.28931963488315</v>
      </c>
      <c r="AO46" s="23">
        <v>0.1743</v>
      </c>
      <c r="AP46" s="23">
        <v>0.2502</v>
      </c>
      <c r="AQ46" s="81">
        <v>0.0092</v>
      </c>
      <c r="AR46" s="23"/>
      <c r="AS46" s="23">
        <v>0.31797820154892</v>
      </c>
      <c r="AT46" s="23"/>
      <c r="AU46" s="23">
        <v>0.54918608051467</v>
      </c>
      <c r="AV46" s="23">
        <v>0.15566819378107027</v>
      </c>
      <c r="AW46" s="23"/>
      <c r="AX46" s="21">
        <v>29.7</v>
      </c>
    </row>
    <row r="47" spans="1:50" ht="12.75">
      <c r="A47" s="72">
        <v>5602</v>
      </c>
      <c r="B47" s="28" t="s">
        <v>43</v>
      </c>
      <c r="C47" s="36">
        <v>9404.7</v>
      </c>
      <c r="D47" s="36">
        <v>9487.88</v>
      </c>
      <c r="E47" s="36"/>
      <c r="F47" s="23">
        <v>0.0014037572504472795</v>
      </c>
      <c r="G47" s="23">
        <v>-0.0070560122054263985</v>
      </c>
      <c r="H47" s="23"/>
      <c r="I47" s="23">
        <v>0.07875000395394861</v>
      </c>
      <c r="J47" s="23"/>
      <c r="K47" s="36">
        <v>294.03976</v>
      </c>
      <c r="L47" s="36"/>
      <c r="M47" s="23">
        <v>0.06734953298099455</v>
      </c>
      <c r="N47" s="23">
        <v>0.014085547276836016</v>
      </c>
      <c r="O47" s="23">
        <v>0.2418243118643596</v>
      </c>
      <c r="P47" s="23">
        <v>0.157240985096387</v>
      </c>
      <c r="Q47" s="23"/>
      <c r="R47" s="23">
        <v>0.13063515796945963</v>
      </c>
      <c r="S47" s="36">
        <v>5348.440079861222</v>
      </c>
      <c r="T47" s="36"/>
      <c r="U47" s="36">
        <v>21286.49</v>
      </c>
      <c r="V47" s="36"/>
      <c r="W47" s="23">
        <v>0.1447</v>
      </c>
      <c r="X47" s="23">
        <v>0.0496</v>
      </c>
      <c r="Y47" s="23"/>
      <c r="Z47" s="23">
        <v>0.14912828786932095</v>
      </c>
      <c r="AA47" s="23">
        <v>0.02963472769045474</v>
      </c>
      <c r="AB47" s="23"/>
      <c r="AC47" s="23">
        <v>0.09022047945115805</v>
      </c>
      <c r="AD47" s="23">
        <v>0.08441914662407206</v>
      </c>
      <c r="AE47" s="23">
        <v>0.005801332827085989</v>
      </c>
      <c r="AF47" s="23"/>
      <c r="AG47" s="23">
        <v>0.45632700087720446</v>
      </c>
      <c r="AH47" s="23">
        <v>0.248353770285192</v>
      </c>
      <c r="AJ47" s="23">
        <v>0.0954571621126835</v>
      </c>
      <c r="AK47" s="23">
        <v>0.3677</v>
      </c>
      <c r="AL47" s="23">
        <v>0.1287</v>
      </c>
      <c r="AM47" s="23">
        <v>0.0604</v>
      </c>
      <c r="AN47" s="23">
        <v>0.295995980548221</v>
      </c>
      <c r="AO47" s="23">
        <v>0.2059</v>
      </c>
      <c r="AP47" s="23">
        <v>0.3046</v>
      </c>
      <c r="AQ47" s="81">
        <v>0.0119</v>
      </c>
      <c r="AR47" s="23"/>
      <c r="AS47" s="23">
        <v>0.366483639335499</v>
      </c>
      <c r="AT47" s="23"/>
      <c r="AU47" s="23">
        <v>0.6357325517579607</v>
      </c>
      <c r="AV47" s="23">
        <v>0.08113807182864505</v>
      </c>
      <c r="AW47" s="23"/>
      <c r="AX47" s="21">
        <v>32.1</v>
      </c>
    </row>
    <row r="48" spans="1:50" ht="12.75">
      <c r="A48" s="72">
        <v>3280</v>
      </c>
      <c r="B48" s="28" t="s">
        <v>44</v>
      </c>
      <c r="C48" s="36">
        <v>644.82</v>
      </c>
      <c r="D48" s="36">
        <v>647.77</v>
      </c>
      <c r="E48" s="36"/>
      <c r="F48" s="23">
        <v>0.0007610372743676042</v>
      </c>
      <c r="G48" s="23">
        <v>-0.005918119964251289</v>
      </c>
      <c r="H48" s="23"/>
      <c r="I48" s="23">
        <v>0.1466261172947188</v>
      </c>
      <c r="J48" s="23"/>
      <c r="K48" s="36">
        <v>260.63883</v>
      </c>
      <c r="L48" s="36"/>
      <c r="M48" s="23">
        <v>0.05126762859704903</v>
      </c>
      <c r="N48" s="23">
        <v>0.018282636248415716</v>
      </c>
      <c r="O48" s="23">
        <v>0.08274452295249522</v>
      </c>
      <c r="P48" s="23">
        <v>0.240394177741615</v>
      </c>
      <c r="Q48" s="23"/>
      <c r="R48" s="23">
        <v>0.11055754037298429</v>
      </c>
      <c r="S48" s="36">
        <v>4106.482711141581</v>
      </c>
      <c r="T48" s="36"/>
      <c r="U48" s="36">
        <v>1257.71</v>
      </c>
      <c r="V48" s="36"/>
      <c r="W48" s="23">
        <v>0.1471</v>
      </c>
      <c r="X48" s="23">
        <v>0.0284</v>
      </c>
      <c r="Y48" s="23"/>
      <c r="Z48" s="23">
        <v>0.1995193249650596</v>
      </c>
      <c r="AA48" s="23">
        <v>0.029461463531002128</v>
      </c>
      <c r="AB48" s="23"/>
      <c r="AC48" s="23">
        <v>0.13810286875635114</v>
      </c>
      <c r="AD48" s="23">
        <v>0.1161572735089502</v>
      </c>
      <c r="AE48" s="23">
        <v>0.02194559524740093</v>
      </c>
      <c r="AF48" s="23"/>
      <c r="AG48" s="23">
        <v>0.4534706480106308</v>
      </c>
      <c r="AH48" s="23">
        <v>0.133474576271186</v>
      </c>
      <c r="AJ48" s="23">
        <v>0.0822194581217293</v>
      </c>
      <c r="AK48" s="23">
        <v>0.1952</v>
      </c>
      <c r="AL48" s="23">
        <v>0.0828</v>
      </c>
      <c r="AM48" s="23">
        <v>0.07</v>
      </c>
      <c r="AN48" s="23">
        <v>0.274081683441877</v>
      </c>
      <c r="AO48" s="23">
        <v>0.1636</v>
      </c>
      <c r="AP48" s="23">
        <v>0.2957</v>
      </c>
      <c r="AQ48" s="81">
        <v>0.0114</v>
      </c>
      <c r="AR48" s="23"/>
      <c r="AS48" s="23">
        <v>0.341883581838093</v>
      </c>
      <c r="AT48" s="23"/>
      <c r="AU48" s="23">
        <v>0.6339716373508939</v>
      </c>
      <c r="AV48" s="23">
        <v>0.08855385148600642</v>
      </c>
      <c r="AW48" s="23"/>
      <c r="AX48" s="21">
        <v>25.7</v>
      </c>
    </row>
    <row r="49" spans="1:50" ht="12.75">
      <c r="A49" s="72">
        <v>3760</v>
      </c>
      <c r="B49" s="28" t="s">
        <v>45</v>
      </c>
      <c r="C49" s="36">
        <v>944.26</v>
      </c>
      <c r="D49" s="36">
        <v>946.87</v>
      </c>
      <c r="E49" s="36"/>
      <c r="F49" s="23">
        <v>0.00041083459274937617</v>
      </c>
      <c r="G49" s="23">
        <v>-0.005980311685777506</v>
      </c>
      <c r="H49" s="23"/>
      <c r="I49" s="23">
        <v>0.09397944199706314</v>
      </c>
      <c r="J49" s="23"/>
      <c r="K49" s="36">
        <v>203.08660999999998</v>
      </c>
      <c r="L49" s="36"/>
      <c r="M49" s="23">
        <v>0.11594041361027863</v>
      </c>
      <c r="N49" s="23">
        <v>0.04775797317436662</v>
      </c>
      <c r="O49" s="23">
        <v>0.19917867039468756</v>
      </c>
      <c r="P49" s="23">
        <v>0.108512342532586</v>
      </c>
      <c r="Q49" s="23"/>
      <c r="R49" s="23">
        <v>0.11384051408466744</v>
      </c>
      <c r="S49" s="36">
        <v>3701.3353814715642</v>
      </c>
      <c r="T49" s="36"/>
      <c r="U49" s="36">
        <v>1776.06</v>
      </c>
      <c r="V49" s="36"/>
      <c r="W49" s="23">
        <v>0.157</v>
      </c>
      <c r="X49" s="23">
        <v>0.0191</v>
      </c>
      <c r="Y49" s="23"/>
      <c r="Z49" s="23">
        <v>0.21191898054720779</v>
      </c>
      <c r="AA49" s="23">
        <v>0.042526655830547634</v>
      </c>
      <c r="AB49" s="23"/>
      <c r="AC49" s="23">
        <v>0.14292568724613464</v>
      </c>
      <c r="AD49" s="23">
        <v>0.12353471596032461</v>
      </c>
      <c r="AE49" s="23">
        <v>0.01939097128581002</v>
      </c>
      <c r="AF49" s="23"/>
      <c r="AG49" s="23">
        <v>0.35877433178084234</v>
      </c>
      <c r="AH49" s="23">
        <v>0.0581085876508162</v>
      </c>
      <c r="AJ49" s="23">
        <v>0.0828629842164676</v>
      </c>
      <c r="AK49" s="23">
        <v>0.2008</v>
      </c>
      <c r="AL49" s="23">
        <v>0.0847</v>
      </c>
      <c r="AM49" s="23">
        <v>0.0539</v>
      </c>
      <c r="AN49" s="23">
        <v>0.291787111035538</v>
      </c>
      <c r="AO49" s="23">
        <v>0.1328</v>
      </c>
      <c r="AP49" s="23">
        <v>0.285</v>
      </c>
      <c r="AQ49" s="81">
        <v>0.0071</v>
      </c>
      <c r="AR49" s="23"/>
      <c r="AS49" s="23">
        <v>0.345993029931978</v>
      </c>
      <c r="AT49" s="23"/>
      <c r="AU49" s="23">
        <v>0.5356995810022039</v>
      </c>
      <c r="AV49" s="23">
        <v>0.12108551914553513</v>
      </c>
      <c r="AW49" s="23"/>
      <c r="AX49" s="21">
        <v>26.9</v>
      </c>
    </row>
    <row r="50" spans="1:50" ht="12.75">
      <c r="A50" s="72">
        <v>6280</v>
      </c>
      <c r="B50" s="28" t="s">
        <v>46</v>
      </c>
      <c r="C50" s="36">
        <v>1079.87</v>
      </c>
      <c r="D50" s="36">
        <v>1069.52</v>
      </c>
      <c r="E50" s="36"/>
      <c r="F50" s="23">
        <v>-0.0015960524475451265</v>
      </c>
      <c r="G50" s="23">
        <v>-0.009564433038596665</v>
      </c>
      <c r="H50" s="23"/>
      <c r="I50" s="23">
        <v>0.11723402862832728</v>
      </c>
      <c r="J50" s="23"/>
      <c r="K50" s="36">
        <v>283.54589</v>
      </c>
      <c r="L50" s="36"/>
      <c r="M50" s="23">
        <v>0.030421292146452394</v>
      </c>
      <c r="N50" s="23">
        <v>0.015338802719731353</v>
      </c>
      <c r="O50" s="23">
        <v>0.16771886092069255</v>
      </c>
      <c r="P50" s="23">
        <v>0.237330338834098</v>
      </c>
      <c r="Q50" s="23"/>
      <c r="R50" s="23">
        <v>0.11181719266337173</v>
      </c>
      <c r="S50" s="36">
        <v>3550.375756459566</v>
      </c>
      <c r="T50" s="36"/>
      <c r="U50" s="36">
        <v>2358.7</v>
      </c>
      <c r="V50" s="36"/>
      <c r="W50" s="23">
        <v>0.0769</v>
      </c>
      <c r="X50" s="23">
        <v>0.0098</v>
      </c>
      <c r="Y50" s="23"/>
      <c r="Z50" s="23">
        <v>0.12205108815319773</v>
      </c>
      <c r="AA50" s="23">
        <v>0.01777490104309293</v>
      </c>
      <c r="AB50" s="23"/>
      <c r="AC50" s="23">
        <v>0.09525463214174607</v>
      </c>
      <c r="AD50" s="23">
        <v>0.10858854426670718</v>
      </c>
      <c r="AE50" s="23">
        <v>-0.013333912124961114</v>
      </c>
      <c r="AF50" s="23"/>
      <c r="AG50" s="23">
        <v>0.7340741866168906</v>
      </c>
      <c r="AH50" s="23">
        <v>0.0541770351937433</v>
      </c>
      <c r="AJ50" s="23">
        <v>0.075145417679775</v>
      </c>
      <c r="AK50" s="23">
        <v>0.0988</v>
      </c>
      <c r="AL50" s="23">
        <v>0.1081</v>
      </c>
      <c r="AM50" s="23">
        <v>0.0888</v>
      </c>
      <c r="AN50" s="23">
        <v>0.252422208043007</v>
      </c>
      <c r="AO50" s="23">
        <v>0.1494</v>
      </c>
      <c r="AP50" s="23">
        <v>0.2384</v>
      </c>
      <c r="AQ50" s="81">
        <v>0.0097</v>
      </c>
      <c r="AR50" s="23"/>
      <c r="AS50" s="23">
        <v>0.350181726582461</v>
      </c>
      <c r="AT50" s="23"/>
      <c r="AU50" s="23">
        <v>0.6246427986385396</v>
      </c>
      <c r="AV50" s="23">
        <v>0.11530550954660454</v>
      </c>
      <c r="AW50" s="23"/>
      <c r="AX50" s="21">
        <v>27.5</v>
      </c>
    </row>
    <row r="51" spans="1:50" ht="12.75">
      <c r="A51" s="72">
        <v>7040</v>
      </c>
      <c r="B51" s="28" t="s">
        <v>47</v>
      </c>
      <c r="C51" s="36">
        <v>1298.99</v>
      </c>
      <c r="D51" s="36">
        <v>1286.14</v>
      </c>
      <c r="E51" s="36"/>
      <c r="F51" s="23">
        <v>-0.0016659039063617875</v>
      </c>
      <c r="G51" s="23">
        <v>-0.008668849425888858</v>
      </c>
      <c r="H51" s="23"/>
      <c r="I51" s="23">
        <v>0.13056156011383607</v>
      </c>
      <c r="J51" s="23"/>
      <c r="K51" s="36">
        <v>191.63960999999998</v>
      </c>
      <c r="L51" s="36"/>
      <c r="M51" s="23">
        <v>0.06523543433992485</v>
      </c>
      <c r="N51" s="23">
        <v>0.02811722389748917</v>
      </c>
      <c r="O51" s="23">
        <v>0.10661262975063066</v>
      </c>
      <c r="P51" s="23">
        <v>0.199542939619918</v>
      </c>
      <c r="Q51" s="23"/>
      <c r="R51" s="23">
        <v>0.10292609354263679</v>
      </c>
      <c r="S51" s="36">
        <v>3271.608720482515</v>
      </c>
      <c r="T51" s="36"/>
      <c r="U51" s="36">
        <v>2626.41</v>
      </c>
      <c r="V51" s="36"/>
      <c r="W51" s="23">
        <v>0.1044</v>
      </c>
      <c r="X51" s="23">
        <v>0.0145</v>
      </c>
      <c r="Y51" s="23"/>
      <c r="Z51" s="23">
        <v>0.14889377084754502</v>
      </c>
      <c r="AA51" s="23">
        <v>0.024196377049365815</v>
      </c>
      <c r="AB51" s="23"/>
      <c r="AC51" s="23">
        <v>0.11972106164898254</v>
      </c>
      <c r="AD51" s="23">
        <v>0.1261414530042983</v>
      </c>
      <c r="AE51" s="23">
        <v>-0.0064203913553157604</v>
      </c>
      <c r="AF51" s="23"/>
      <c r="AG51" s="23">
        <v>0.5455709519372389</v>
      </c>
      <c r="AH51" s="23">
        <v>0.0624875489740355</v>
      </c>
      <c r="AJ51" s="23">
        <v>0.0740048864424987</v>
      </c>
      <c r="AK51" s="23">
        <v>0.2105</v>
      </c>
      <c r="AL51" s="23">
        <v>0.1</v>
      </c>
      <c r="AM51" s="23">
        <v>0.061</v>
      </c>
      <c r="AN51" s="23">
        <v>0.276403426577181</v>
      </c>
      <c r="AO51" s="23">
        <v>0.1673</v>
      </c>
      <c r="AP51" s="23">
        <v>0.2518</v>
      </c>
      <c r="AQ51" s="81">
        <v>0.0084</v>
      </c>
      <c r="AR51" s="23"/>
      <c r="AS51" s="23">
        <v>0.31638778158895</v>
      </c>
      <c r="AT51" s="23"/>
      <c r="AU51" s="23">
        <v>0.5678251593161338</v>
      </c>
      <c r="AV51" s="23">
        <v>0.11955728362482805</v>
      </c>
      <c r="AW51" s="23"/>
      <c r="AX51" s="21">
        <v>29.6</v>
      </c>
    </row>
    <row r="52" spans="1:50" ht="12.75">
      <c r="A52" s="72">
        <v>1602</v>
      </c>
      <c r="B52" s="28" t="s">
        <v>48</v>
      </c>
      <c r="C52" s="36">
        <v>4413.22</v>
      </c>
      <c r="D52" s="36">
        <v>4363.59</v>
      </c>
      <c r="E52" s="36"/>
      <c r="F52" s="23">
        <v>-0.0018701747465519336</v>
      </c>
      <c r="G52" s="23">
        <v>-0.007493148475003375</v>
      </c>
      <c r="H52" s="23"/>
      <c r="I52" s="23">
        <v>0.1455293737525579</v>
      </c>
      <c r="J52" s="23"/>
      <c r="K52" s="36">
        <v>231.24397</v>
      </c>
      <c r="L52" s="36"/>
      <c r="M52" s="23">
        <v>0.0995419948458649</v>
      </c>
      <c r="N52" s="23">
        <v>0.02695619391432994</v>
      </c>
      <c r="O52" s="23">
        <v>0.20631725271977522</v>
      </c>
      <c r="P52" s="23">
        <v>0.0692735929063841</v>
      </c>
      <c r="Q52" s="23"/>
      <c r="R52" s="23">
        <v>0.11477188083470068</v>
      </c>
      <c r="S52" s="36">
        <v>4028.041754082545</v>
      </c>
      <c r="T52" s="36"/>
      <c r="U52" s="36">
        <v>9157.54</v>
      </c>
      <c r="V52" s="36"/>
      <c r="W52" s="23">
        <v>0.1105</v>
      </c>
      <c r="X52" s="23">
        <v>0.0381</v>
      </c>
      <c r="Y52" s="23"/>
      <c r="Z52" s="23">
        <v>0.15819909901604914</v>
      </c>
      <c r="AA52" s="23">
        <v>0.029193475368005158</v>
      </c>
      <c r="AB52" s="23"/>
      <c r="AC52" s="23">
        <v>0.10633043937780227</v>
      </c>
      <c r="AD52" s="23">
        <v>0.11278108419763275</v>
      </c>
      <c r="AE52" s="23">
        <v>-0.006450644819830473</v>
      </c>
      <c r="AF52" s="23"/>
      <c r="AG52" s="23">
        <v>0.5262943288148918</v>
      </c>
      <c r="AH52" s="23">
        <v>0.161590645504663</v>
      </c>
      <c r="AJ52" s="23">
        <v>0.0786975071057131</v>
      </c>
      <c r="AK52" s="23">
        <v>0.3645</v>
      </c>
      <c r="AL52" s="23">
        <v>0.105</v>
      </c>
      <c r="AM52" s="23">
        <v>0.0513</v>
      </c>
      <c r="AN52" s="23">
        <v>0.302994581514249</v>
      </c>
      <c r="AO52" s="23">
        <v>0.1889</v>
      </c>
      <c r="AP52" s="23">
        <v>0.2889</v>
      </c>
      <c r="AQ52" s="81">
        <v>0.0095</v>
      </c>
      <c r="AR52" s="23"/>
      <c r="AS52" s="23">
        <v>0.347153434343508</v>
      </c>
      <c r="AT52" s="23"/>
      <c r="AU52" s="23">
        <v>0.573906593541321</v>
      </c>
      <c r="AV52" s="23">
        <v>0.10860094648826697</v>
      </c>
      <c r="AW52" s="23"/>
      <c r="AX52" s="21">
        <v>22</v>
      </c>
    </row>
    <row r="53" spans="1:50" ht="12.75">
      <c r="A53" s="72">
        <v>4520</v>
      </c>
      <c r="B53" s="28" t="s">
        <v>49</v>
      </c>
      <c r="C53" s="36">
        <v>555.7</v>
      </c>
      <c r="D53" s="36">
        <v>548.16</v>
      </c>
      <c r="E53" s="36"/>
      <c r="F53" s="23">
        <v>-0.0022955400831351502</v>
      </c>
      <c r="G53" s="23">
        <v>-0.006810209076971163</v>
      </c>
      <c r="H53" s="23"/>
      <c r="I53" s="23">
        <v>0.15378861135944827</v>
      </c>
      <c r="J53" s="23"/>
      <c r="K53" s="36">
        <v>184.81307999999999</v>
      </c>
      <c r="L53" s="36"/>
      <c r="M53" s="23">
        <v>0.12226945632410557</v>
      </c>
      <c r="N53" s="23">
        <v>0.04010010675368098</v>
      </c>
      <c r="O53" s="23">
        <v>0.18045056131803</v>
      </c>
      <c r="P53" s="23">
        <v>0.153806831849892</v>
      </c>
      <c r="Q53" s="23"/>
      <c r="R53" s="23">
        <v>0.11864238561354676</v>
      </c>
      <c r="S53" s="36">
        <v>3699.3181110925702</v>
      </c>
      <c r="T53" s="36"/>
      <c r="U53" s="36">
        <v>1025.6</v>
      </c>
      <c r="V53" s="36"/>
      <c r="W53" s="23">
        <v>0.121</v>
      </c>
      <c r="X53" s="23">
        <v>0.014</v>
      </c>
      <c r="Y53" s="23"/>
      <c r="Z53" s="23">
        <v>0.1549423804357388</v>
      </c>
      <c r="AA53" s="23">
        <v>0.031137005984242024</v>
      </c>
      <c r="AB53" s="23"/>
      <c r="AC53" s="23">
        <v>0.14756109434329667</v>
      </c>
      <c r="AD53" s="23">
        <v>0.12257813260636745</v>
      </c>
      <c r="AE53" s="23">
        <v>0.024982961736929224</v>
      </c>
      <c r="AF53" s="23"/>
      <c r="AG53" s="23">
        <v>0.5245643072729043</v>
      </c>
      <c r="AH53" s="23">
        <v>0.062060048843557</v>
      </c>
      <c r="AJ53" s="23">
        <v>0.0805992123816478</v>
      </c>
      <c r="AK53" s="23">
        <v>0.1698</v>
      </c>
      <c r="AL53" s="23">
        <v>0.109</v>
      </c>
      <c r="AM53" s="23">
        <v>0.0571</v>
      </c>
      <c r="AN53" s="23">
        <v>0.28500543097783</v>
      </c>
      <c r="AO53" s="23">
        <v>0.1871</v>
      </c>
      <c r="AP53" s="23">
        <v>0.2217</v>
      </c>
      <c r="AQ53" s="81">
        <v>0.0064</v>
      </c>
      <c r="AR53" s="23"/>
      <c r="AS53" s="23">
        <v>0.27162459312269</v>
      </c>
      <c r="AT53" s="23"/>
      <c r="AU53" s="23">
        <v>0.5015996202191996</v>
      </c>
      <c r="AV53" s="23">
        <v>0.12811409936221593</v>
      </c>
      <c r="AW53" s="23"/>
      <c r="AX53" s="21">
        <v>33</v>
      </c>
    </row>
    <row r="54" spans="1:50" ht="12.75">
      <c r="A54" s="72">
        <v>2082</v>
      </c>
      <c r="B54" s="28" t="s">
        <v>50</v>
      </c>
      <c r="C54" s="36">
        <v>1413.31</v>
      </c>
      <c r="D54" s="36">
        <v>1393.19</v>
      </c>
      <c r="E54" s="36"/>
      <c r="F54" s="23">
        <v>-0.002390458756924896</v>
      </c>
      <c r="G54" s="23">
        <v>-0.008451326759385425</v>
      </c>
      <c r="H54" s="23"/>
      <c r="I54" s="23">
        <v>0.08945131930287978</v>
      </c>
      <c r="J54" s="23"/>
      <c r="K54" s="36">
        <v>223.71588</v>
      </c>
      <c r="L54" s="36"/>
      <c r="M54" s="23">
        <v>0.20984673573807022</v>
      </c>
      <c r="N54" s="23">
        <v>0.07099349225591584</v>
      </c>
      <c r="O54" s="23">
        <v>0.27614691341281483</v>
      </c>
      <c r="P54" s="23">
        <v>0.0571473619332922</v>
      </c>
      <c r="Q54" s="23"/>
      <c r="R54" s="23">
        <v>0.09941282854613091</v>
      </c>
      <c r="S54" s="36">
        <v>3846.135224272966</v>
      </c>
      <c r="T54" s="36"/>
      <c r="U54" s="36">
        <v>2581.51</v>
      </c>
      <c r="V54" s="36"/>
      <c r="W54" s="23">
        <v>0.243</v>
      </c>
      <c r="X54" s="23">
        <v>0.0392</v>
      </c>
      <c r="Y54" s="23"/>
      <c r="Z54" s="23">
        <v>0.2968507279720291</v>
      </c>
      <c r="AA54" s="23">
        <v>0.06067504452135345</v>
      </c>
      <c r="AB54" s="23"/>
      <c r="AC54" s="23">
        <v>0.19031224941540265</v>
      </c>
      <c r="AD54" s="23">
        <v>0.005886787379419292</v>
      </c>
      <c r="AE54" s="23">
        <v>0.18442546203598337</v>
      </c>
      <c r="AF54" s="23"/>
      <c r="AG54" s="23">
        <v>0.21503099446373095</v>
      </c>
      <c r="AH54" s="23">
        <v>0.0934273368205595</v>
      </c>
      <c r="AJ54" s="23">
        <v>0.10464388809009</v>
      </c>
      <c r="AK54" s="23">
        <v>0.2547</v>
      </c>
      <c r="AL54" s="23">
        <v>0.0855</v>
      </c>
      <c r="AM54" s="23">
        <v>0.0405</v>
      </c>
      <c r="AN54" s="23">
        <v>0.322470681842304</v>
      </c>
      <c r="AO54" s="23">
        <v>0.1335</v>
      </c>
      <c r="AP54" s="23">
        <v>0.3546</v>
      </c>
      <c r="AQ54" s="81">
        <v>0.0131</v>
      </c>
      <c r="AR54" s="23"/>
      <c r="AS54" s="23">
        <v>0.377621594786257</v>
      </c>
      <c r="AT54" s="23"/>
      <c r="AU54" s="23">
        <v>0.5233811700998721</v>
      </c>
      <c r="AV54" s="23">
        <v>0.18515506451516925</v>
      </c>
      <c r="AW54" s="23"/>
      <c r="AX54" s="21">
        <v>29.2</v>
      </c>
    </row>
    <row r="55" spans="1:50" ht="13.5" thickBot="1">
      <c r="A55" s="72">
        <v>3160</v>
      </c>
      <c r="B55" s="28" t="s">
        <v>51</v>
      </c>
      <c r="C55" s="36">
        <v>474.14</v>
      </c>
      <c r="D55" s="36">
        <v>464.33</v>
      </c>
      <c r="E55" s="36"/>
      <c r="F55" s="23">
        <v>-0.003542852716274747</v>
      </c>
      <c r="G55" s="23">
        <v>-0.004823946247285549</v>
      </c>
      <c r="H55" s="23"/>
      <c r="I55" s="23">
        <v>0.25364645050091567</v>
      </c>
      <c r="J55" s="23"/>
      <c r="K55" s="36">
        <v>145.74928</v>
      </c>
      <c r="L55" s="36"/>
      <c r="M55" s="23">
        <v>0.22517644956669325</v>
      </c>
      <c r="N55" s="23">
        <v>0.04903175313059034</v>
      </c>
      <c r="O55" s="23">
        <v>0.1459844027910795</v>
      </c>
      <c r="P55" s="23">
        <v>0.265655709275887</v>
      </c>
      <c r="Q55" s="23"/>
      <c r="R55" s="23">
        <v>0.10534814094861973</v>
      </c>
      <c r="S55" s="36">
        <v>2740.2960478506516</v>
      </c>
      <c r="T55" s="36"/>
      <c r="U55" s="36">
        <v>962.44</v>
      </c>
      <c r="V55" s="36"/>
      <c r="W55" s="23">
        <v>0.1587</v>
      </c>
      <c r="X55" s="23">
        <v>0.0169</v>
      </c>
      <c r="Y55" s="23"/>
      <c r="Z55" s="23">
        <v>0.20121522154337604</v>
      </c>
      <c r="AA55" s="23">
        <v>0.046060335693972006</v>
      </c>
      <c r="AB55" s="23"/>
      <c r="AC55" s="23">
        <v>0.19830889806413332</v>
      </c>
      <c r="AD55" s="23">
        <v>0.11837713551066828</v>
      </c>
      <c r="AE55" s="23">
        <v>0.07993176255346504</v>
      </c>
      <c r="AF55" s="23"/>
      <c r="AG55" s="23">
        <v>0.4280910821568967</v>
      </c>
      <c r="AH55" s="23">
        <v>0.061113732892874</v>
      </c>
      <c r="AJ55" s="23">
        <v>0.0822865339292619</v>
      </c>
      <c r="AK55" s="23">
        <v>0.2112</v>
      </c>
      <c r="AL55" s="23">
        <v>0.1179</v>
      </c>
      <c r="AM55" s="23">
        <v>0.0561</v>
      </c>
      <c r="AN55" s="23">
        <v>0.293493315434401</v>
      </c>
      <c r="AO55" s="23">
        <v>0.2462</v>
      </c>
      <c r="AP55" s="23">
        <v>0.2073</v>
      </c>
      <c r="AQ55" s="81">
        <v>0.0077</v>
      </c>
      <c r="AR55" s="23"/>
      <c r="AS55" s="23">
        <v>0.238747263672914</v>
      </c>
      <c r="AT55" s="23"/>
      <c r="AU55" s="23">
        <v>0.5033994112896923</v>
      </c>
      <c r="AV55" s="23">
        <v>0.11060460027612076</v>
      </c>
      <c r="AW55" s="23"/>
      <c r="AX55" s="21">
        <v>40.8</v>
      </c>
    </row>
    <row r="56" spans="1:50" s="83" customFormat="1" ht="14.25" thickBot="1" thickTop="1">
      <c r="A56" s="2">
        <v>1122</v>
      </c>
      <c r="B56" s="68" t="s">
        <v>52</v>
      </c>
      <c r="C56" s="37">
        <v>3003.26</v>
      </c>
      <c r="D56" s="37">
        <v>2938.87</v>
      </c>
      <c r="E56" s="37"/>
      <c r="F56" s="38">
        <v>-0.0036480702823039612</v>
      </c>
      <c r="G56" s="38">
        <v>-0.01047666587665741</v>
      </c>
      <c r="H56" s="38"/>
      <c r="I56" s="38">
        <v>0.130426939675711</v>
      </c>
      <c r="J56" s="38"/>
      <c r="K56" s="37">
        <v>331.85733</v>
      </c>
      <c r="L56" s="37"/>
      <c r="M56" s="38">
        <v>0.06387597264796052</v>
      </c>
      <c r="N56" s="38">
        <v>0.018001108633158444</v>
      </c>
      <c r="O56" s="38">
        <v>0.12334779228219503</v>
      </c>
      <c r="P56" s="38">
        <v>0.318291627807679</v>
      </c>
      <c r="Q56" s="38"/>
      <c r="R56" s="38">
        <v>0.10043771472885821</v>
      </c>
      <c r="S56" s="37">
        <v>4077.5069643373004</v>
      </c>
      <c r="T56" s="37"/>
      <c r="U56" s="37">
        <v>5659.37</v>
      </c>
      <c r="V56" s="37"/>
      <c r="W56" s="38">
        <v>0.1796</v>
      </c>
      <c r="X56" s="38">
        <v>0.0358</v>
      </c>
      <c r="Y56" s="38"/>
      <c r="Z56" s="38">
        <v>0.1955253928721234</v>
      </c>
      <c r="AA56" s="38">
        <v>0.033721154193400826</v>
      </c>
      <c r="AB56" s="38"/>
      <c r="AC56" s="38">
        <v>0.11962620523946364</v>
      </c>
      <c r="AD56" s="38">
        <v>0.10237329308167244</v>
      </c>
      <c r="AE56" s="38">
        <v>0.017252912157791206</v>
      </c>
      <c r="AF56" s="38"/>
      <c r="AG56" s="38">
        <v>0.4684580416041402</v>
      </c>
      <c r="AH56" s="38">
        <v>0.142862567159645</v>
      </c>
      <c r="AJ56" s="38">
        <v>0.0884679666511824</v>
      </c>
      <c r="AK56" s="38">
        <v>0.1334</v>
      </c>
      <c r="AL56" s="38">
        <v>0.0841</v>
      </c>
      <c r="AM56" s="38">
        <v>0.0616</v>
      </c>
      <c r="AN56" s="38">
        <v>0.301043596172226</v>
      </c>
      <c r="AO56" s="38">
        <v>0.1367</v>
      </c>
      <c r="AP56" s="38">
        <v>0.35</v>
      </c>
      <c r="AQ56" s="90">
        <v>0.0176</v>
      </c>
      <c r="AR56" s="38"/>
      <c r="AS56" s="38">
        <v>0.442199327007639</v>
      </c>
      <c r="AT56" s="38"/>
      <c r="AU56" s="38">
        <v>0.6588738120897424</v>
      </c>
      <c r="AV56" s="38">
        <v>0.09439192057738154</v>
      </c>
      <c r="AW56" s="38"/>
      <c r="AX56" s="68">
        <v>29.3</v>
      </c>
    </row>
    <row r="57" spans="1:50" ht="13.5" thickTop="1">
      <c r="A57" s="72">
        <v>1280</v>
      </c>
      <c r="B57" s="28" t="s">
        <v>53</v>
      </c>
      <c r="C57" s="36">
        <v>537.71</v>
      </c>
      <c r="D57" s="36">
        <v>525.6</v>
      </c>
      <c r="E57" s="36"/>
      <c r="F57" s="23">
        <v>-0.0038524774482852076</v>
      </c>
      <c r="G57" s="23">
        <v>-0.010464788047617524</v>
      </c>
      <c r="H57" s="23"/>
      <c r="I57" s="23">
        <v>0.15612866387514276</v>
      </c>
      <c r="J57" s="23"/>
      <c r="K57" s="36">
        <v>300.15007</v>
      </c>
      <c r="L57" s="36"/>
      <c r="M57" s="23">
        <v>0.03870502720701707</v>
      </c>
      <c r="N57" s="23">
        <v>0.013623120653816292</v>
      </c>
      <c r="O57" s="23">
        <v>0.275813468962559</v>
      </c>
      <c r="P57" s="23">
        <v>0.196258154957675</v>
      </c>
      <c r="Q57" s="23"/>
      <c r="R57" s="23">
        <v>0.12669415242763307</v>
      </c>
      <c r="S57" s="36">
        <v>3515.7798428303668</v>
      </c>
      <c r="T57" s="36"/>
      <c r="U57" s="36">
        <v>1170.11</v>
      </c>
      <c r="V57" s="36"/>
      <c r="W57" s="23">
        <v>0.0755</v>
      </c>
      <c r="X57" s="23">
        <v>0.0141</v>
      </c>
      <c r="Y57" s="23"/>
      <c r="Z57" s="23">
        <v>0.11369011050049233</v>
      </c>
      <c r="AA57" s="23">
        <v>0.016107058099674783</v>
      </c>
      <c r="AB57" s="23"/>
      <c r="AC57" s="23">
        <v>0.08099057937582783</v>
      </c>
      <c r="AD57" s="23">
        <v>0.135028946467638</v>
      </c>
      <c r="AE57" s="23">
        <v>-0.05403836709181016</v>
      </c>
      <c r="AF57" s="23"/>
      <c r="AG57" s="23">
        <v>0.7935796883603947</v>
      </c>
      <c r="AH57" s="23">
        <v>0.0701411205812491</v>
      </c>
      <c r="AJ57" s="23">
        <v>0.0666298234533369</v>
      </c>
      <c r="AK57" s="23">
        <v>0.1626</v>
      </c>
      <c r="AL57" s="23">
        <v>0.1188</v>
      </c>
      <c r="AM57" s="23">
        <v>0.078</v>
      </c>
      <c r="AN57" s="23">
        <v>0.261107706875672</v>
      </c>
      <c r="AO57" s="23">
        <v>0.1704</v>
      </c>
      <c r="AP57" s="23">
        <v>0.2321</v>
      </c>
      <c r="AQ57" s="81">
        <v>0.0086</v>
      </c>
      <c r="AR57" s="23"/>
      <c r="AS57" s="23">
        <v>0.302899097677291</v>
      </c>
      <c r="AT57" s="23"/>
      <c r="AU57" s="23">
        <v>0.6101502273176517</v>
      </c>
      <c r="AV57" s="23">
        <v>0.0984054819793108</v>
      </c>
      <c r="AW57" s="23"/>
      <c r="AX57" s="21">
        <v>24.5</v>
      </c>
    </row>
    <row r="58" spans="1:50" ht="12.75">
      <c r="A58" s="72">
        <v>5082</v>
      </c>
      <c r="B58" s="28" t="s">
        <v>54</v>
      </c>
      <c r="C58" s="36">
        <v>917.57</v>
      </c>
      <c r="D58" s="36">
        <v>895.42</v>
      </c>
      <c r="E58" s="36"/>
      <c r="F58" s="23">
        <v>-0.004149674002567827</v>
      </c>
      <c r="G58" s="23">
        <v>-0.007762961336332919</v>
      </c>
      <c r="H58" s="23"/>
      <c r="I58" s="23">
        <v>0.21052337534638418</v>
      </c>
      <c r="J58" s="23"/>
      <c r="K58" s="36">
        <v>262.15337</v>
      </c>
      <c r="L58" s="36"/>
      <c r="M58" s="23">
        <v>0.10172342522814715</v>
      </c>
      <c r="N58" s="23">
        <v>0.026732126566476208</v>
      </c>
      <c r="O58" s="23">
        <v>0.32887292321508754</v>
      </c>
      <c r="P58" s="23">
        <v>0.176054985165105</v>
      </c>
      <c r="Q58" s="23"/>
      <c r="R58" s="23">
        <v>0.1293870433302259</v>
      </c>
      <c r="S58" s="36">
        <v>4320.73461160528</v>
      </c>
      <c r="T58" s="36"/>
      <c r="U58" s="36">
        <v>1689.57</v>
      </c>
      <c r="V58" s="36"/>
      <c r="W58" s="23">
        <v>0.1176</v>
      </c>
      <c r="X58" s="23">
        <v>0.0175</v>
      </c>
      <c r="Y58" s="23"/>
      <c r="Z58" s="23">
        <v>0.15629151667459076</v>
      </c>
      <c r="AA58" s="23">
        <v>0.0278957059311766</v>
      </c>
      <c r="AB58" s="23"/>
      <c r="AC58" s="23">
        <v>0.10848905095697849</v>
      </c>
      <c r="AD58" s="23">
        <v>0.10795057343132994</v>
      </c>
      <c r="AE58" s="23">
        <v>0.000538477525648548</v>
      </c>
      <c r="AF58" s="23"/>
      <c r="AG58" s="23">
        <v>0.6284316133542427</v>
      </c>
      <c r="AH58" s="23">
        <v>0.0603458556946929</v>
      </c>
      <c r="AJ58" s="23">
        <v>0.0655538716876643</v>
      </c>
      <c r="AK58" s="23">
        <v>0.2314</v>
      </c>
      <c r="AL58" s="23">
        <v>0.1036</v>
      </c>
      <c r="AM58" s="23">
        <v>0.061</v>
      </c>
      <c r="AN58" s="23">
        <v>0.281555920671034</v>
      </c>
      <c r="AO58" s="23">
        <v>0.1567</v>
      </c>
      <c r="AP58" s="23">
        <v>0.262</v>
      </c>
      <c r="AQ58" s="81">
        <v>0.0075</v>
      </c>
      <c r="AR58" s="23"/>
      <c r="AS58" s="23">
        <v>0.32197404086739</v>
      </c>
      <c r="AT58" s="23"/>
      <c r="AU58" s="23">
        <v>0.5878221159073611</v>
      </c>
      <c r="AV58" s="23">
        <v>0.16165053821898445</v>
      </c>
      <c r="AW58" s="23"/>
      <c r="AX58" s="21">
        <v>20.7</v>
      </c>
    </row>
    <row r="59" spans="1:50" ht="12.75">
      <c r="A59" s="72">
        <v>3120</v>
      </c>
      <c r="B59" s="28" t="s">
        <v>55</v>
      </c>
      <c r="C59" s="36">
        <v>655.22</v>
      </c>
      <c r="D59" s="36">
        <v>638.95</v>
      </c>
      <c r="E59" s="36"/>
      <c r="F59" s="23">
        <v>-0.004296364114796836</v>
      </c>
      <c r="G59" s="23">
        <v>-0.006901423642243332</v>
      </c>
      <c r="H59" s="23"/>
      <c r="I59" s="23">
        <v>0.2306150256064901</v>
      </c>
      <c r="J59" s="23"/>
      <c r="K59" s="36">
        <v>171.14464999999998</v>
      </c>
      <c r="L59" s="36"/>
      <c r="M59" s="23">
        <v>0.20597092185812027</v>
      </c>
      <c r="N59" s="23">
        <v>0.0516122047755558</v>
      </c>
      <c r="O59" s="23">
        <v>0.2159146208447301</v>
      </c>
      <c r="P59" s="23">
        <v>0.290814140332084</v>
      </c>
      <c r="Q59" s="23"/>
      <c r="R59" s="23">
        <v>0.10713289857900317</v>
      </c>
      <c r="S59" s="36">
        <v>3053.4566715198926</v>
      </c>
      <c r="T59" s="36"/>
      <c r="U59" s="36">
        <v>1251.51</v>
      </c>
      <c r="V59" s="36"/>
      <c r="W59" s="23">
        <v>0.1725</v>
      </c>
      <c r="X59" s="23">
        <v>0.0266</v>
      </c>
      <c r="Y59" s="23"/>
      <c r="Z59" s="23">
        <v>0.21638803131374387</v>
      </c>
      <c r="AA59" s="23">
        <v>0.04971687695307911</v>
      </c>
      <c r="AB59" s="23"/>
      <c r="AC59" s="23">
        <v>0.18090280253868643</v>
      </c>
      <c r="AD59" s="23">
        <v>0.13877201739998574</v>
      </c>
      <c r="AE59" s="23">
        <v>0.042130785138700694</v>
      </c>
      <c r="AF59" s="23"/>
      <c r="AG59" s="23">
        <v>0.4889538615132283</v>
      </c>
      <c r="AH59" s="23">
        <v>0.0535597648595689</v>
      </c>
      <c r="AJ59" s="23">
        <v>0.0849536373044185</v>
      </c>
      <c r="AK59" s="23">
        <v>0.2641</v>
      </c>
      <c r="AL59" s="23">
        <v>0.1041</v>
      </c>
      <c r="AM59" s="23">
        <v>0.0562</v>
      </c>
      <c r="AN59" s="23">
        <v>0.297862020968287</v>
      </c>
      <c r="AO59" s="23">
        <v>0.2144</v>
      </c>
      <c r="AP59" s="23">
        <v>0.2288</v>
      </c>
      <c r="AQ59" s="81">
        <v>0.0072</v>
      </c>
      <c r="AR59" s="23"/>
      <c r="AS59" s="23">
        <v>0.249418851231284</v>
      </c>
      <c r="AT59" s="23"/>
      <c r="AU59" s="23">
        <v>0.5761162367836218</v>
      </c>
      <c r="AV59" s="23">
        <v>0.17647653040608796</v>
      </c>
      <c r="AW59" s="23"/>
      <c r="AX59" s="21">
        <v>37.7</v>
      </c>
    </row>
    <row r="60" spans="1:50" ht="12.75">
      <c r="A60" s="72">
        <v>6840</v>
      </c>
      <c r="B60" s="28" t="s">
        <v>56</v>
      </c>
      <c r="C60" s="36">
        <v>532.47</v>
      </c>
      <c r="D60" s="36">
        <v>513.69</v>
      </c>
      <c r="E60" s="36"/>
      <c r="F60" s="23">
        <v>-0.005956884989249733</v>
      </c>
      <c r="G60" s="23">
        <v>-0.011029882427961546</v>
      </c>
      <c r="H60" s="23"/>
      <c r="I60" s="23">
        <v>0.20369072646577902</v>
      </c>
      <c r="J60" s="23"/>
      <c r="K60" s="36">
        <v>300.919</v>
      </c>
      <c r="L60" s="36"/>
      <c r="M60" s="23">
        <v>0.07038986909504841</v>
      </c>
      <c r="N60" s="23">
        <v>0.018214197649250665</v>
      </c>
      <c r="O60" s="23">
        <v>0.23189931809065384</v>
      </c>
      <c r="P60" s="23">
        <v>0.19519150400708</v>
      </c>
      <c r="Q60" s="23"/>
      <c r="R60" s="23">
        <v>0.12892808336860045</v>
      </c>
      <c r="S60" s="36">
        <v>3843.395603924558</v>
      </c>
      <c r="T60" s="36"/>
      <c r="U60" s="36">
        <v>1098.2</v>
      </c>
      <c r="V60" s="36"/>
      <c r="W60" s="23">
        <v>0.104</v>
      </c>
      <c r="X60" s="23">
        <v>0.017</v>
      </c>
      <c r="Y60" s="23"/>
      <c r="Z60" s="23">
        <v>0.14573214945343604</v>
      </c>
      <c r="AA60" s="23">
        <v>0.0351313256846668</v>
      </c>
      <c r="AB60" s="23"/>
      <c r="AC60" s="23">
        <v>0.09837212352623985</v>
      </c>
      <c r="AD60" s="23">
        <v>0.13396097177084396</v>
      </c>
      <c r="AE60" s="23">
        <v>-0.03558884824460411</v>
      </c>
      <c r="AF60" s="23"/>
      <c r="AG60" s="23">
        <v>0.6884737018523106</v>
      </c>
      <c r="AH60" s="23">
        <v>0.0814934259488961</v>
      </c>
      <c r="AJ60" s="23">
        <v>0.0756665970812062</v>
      </c>
      <c r="AK60" s="23">
        <v>0.1595</v>
      </c>
      <c r="AL60" s="23">
        <v>0.1033</v>
      </c>
      <c r="AM60" s="23">
        <v>0.0649</v>
      </c>
      <c r="AN60" s="23">
        <v>0.274167479359425</v>
      </c>
      <c r="AO60" s="23">
        <v>0.1565</v>
      </c>
      <c r="AP60" s="23">
        <v>0.271</v>
      </c>
      <c r="AQ60" s="81">
        <v>0.0107</v>
      </c>
      <c r="AR60" s="23"/>
      <c r="AS60" s="23">
        <v>0.331960729397694</v>
      </c>
      <c r="AT60" s="23"/>
      <c r="AU60" s="23">
        <v>0.6335106879492206</v>
      </c>
      <c r="AV60" s="23">
        <v>0.12026509847848409</v>
      </c>
      <c r="AW60" s="23"/>
      <c r="AX60" s="21">
        <v>23.9</v>
      </c>
    </row>
    <row r="61" spans="1:50" ht="12.75">
      <c r="A61" s="72">
        <v>3000</v>
      </c>
      <c r="B61" s="28" t="s">
        <v>57</v>
      </c>
      <c r="C61" s="36">
        <v>571.79</v>
      </c>
      <c r="D61" s="36">
        <v>550.83</v>
      </c>
      <c r="E61" s="36"/>
      <c r="F61" s="23">
        <v>-0.006310200897506224</v>
      </c>
      <c r="G61" s="23">
        <v>-0.006752409610570886</v>
      </c>
      <c r="H61" s="23"/>
      <c r="I61" s="23">
        <v>0.2887116698154338</v>
      </c>
      <c r="J61" s="23"/>
      <c r="K61" s="36">
        <v>193.75811</v>
      </c>
      <c r="L61" s="36"/>
      <c r="M61" s="23">
        <v>0.181793782151644</v>
      </c>
      <c r="N61" s="23">
        <v>0.0430765444253015</v>
      </c>
      <c r="O61" s="23">
        <v>0.17227745400525654</v>
      </c>
      <c r="P61" s="23">
        <v>0.242474064468322</v>
      </c>
      <c r="Q61" s="23"/>
      <c r="R61" s="23">
        <v>0.11922727418333444</v>
      </c>
      <c r="S61" s="36">
        <v>3381.147084646007</v>
      </c>
      <c r="T61" s="36"/>
      <c r="U61" s="36">
        <v>1088.51</v>
      </c>
      <c r="V61" s="36"/>
      <c r="W61" s="23">
        <v>0.1362</v>
      </c>
      <c r="X61" s="23">
        <v>0.0179</v>
      </c>
      <c r="Y61" s="23"/>
      <c r="Z61" s="23">
        <v>0.17077302125038496</v>
      </c>
      <c r="AA61" s="23">
        <v>0.04522537999029017</v>
      </c>
      <c r="AB61" s="23"/>
      <c r="AC61" s="23">
        <v>0.13434349020258438</v>
      </c>
      <c r="AD61" s="23">
        <v>0.09144869029843868</v>
      </c>
      <c r="AE61" s="23">
        <v>0.0428947999041457</v>
      </c>
      <c r="AF61" s="23"/>
      <c r="AG61" s="23">
        <v>0.6821876900956699</v>
      </c>
      <c r="AH61" s="23">
        <v>0.0572012257405516</v>
      </c>
      <c r="AJ61" s="23">
        <v>0.0772670330035808</v>
      </c>
      <c r="AK61" s="23">
        <v>0.1547</v>
      </c>
      <c r="AL61" s="23">
        <v>0.0838</v>
      </c>
      <c r="AM61" s="23">
        <v>0.0524</v>
      </c>
      <c r="AN61" s="23">
        <v>0.295201531629359</v>
      </c>
      <c r="AO61" s="23">
        <v>0.1544</v>
      </c>
      <c r="AP61" s="23">
        <v>0.2291</v>
      </c>
      <c r="AQ61" s="81">
        <v>0.0053</v>
      </c>
      <c r="AR61" s="23"/>
      <c r="AS61" s="23">
        <v>0.279817080706958</v>
      </c>
      <c r="AT61" s="23"/>
      <c r="AU61" s="23">
        <v>0.5839139132234256</v>
      </c>
      <c r="AV61" s="23">
        <v>0.17096640684279507</v>
      </c>
      <c r="AW61" s="23"/>
      <c r="AX61" s="21">
        <v>22.4</v>
      </c>
    </row>
    <row r="62" spans="1:50" ht="12.75">
      <c r="A62" s="72">
        <v>1692</v>
      </c>
      <c r="B62" s="28" t="s">
        <v>58</v>
      </c>
      <c r="C62" s="36">
        <v>1467.61</v>
      </c>
      <c r="D62" s="36">
        <v>1406.89</v>
      </c>
      <c r="E62" s="36"/>
      <c r="F62" s="23">
        <v>-0.0070269443214193705</v>
      </c>
      <c r="G62" s="23">
        <v>-0.011872666352728545</v>
      </c>
      <c r="H62" s="23"/>
      <c r="I62" s="23">
        <v>0.18949253985968253</v>
      </c>
      <c r="J62" s="23"/>
      <c r="K62" s="36">
        <v>252.36553</v>
      </c>
      <c r="L62" s="36"/>
      <c r="M62" s="23">
        <v>0.07063604574236826</v>
      </c>
      <c r="N62" s="23">
        <v>0.022586285048241922</v>
      </c>
      <c r="O62" s="23">
        <v>0.1451744326412361</v>
      </c>
      <c r="P62" s="23">
        <v>0.201805462166841</v>
      </c>
      <c r="Q62" s="23"/>
      <c r="R62" s="23">
        <v>0.13010323321568368</v>
      </c>
      <c r="S62" s="36">
        <v>4024.168202681527</v>
      </c>
      <c r="T62" s="36"/>
      <c r="U62" s="36">
        <v>2945.83</v>
      </c>
      <c r="V62" s="36"/>
      <c r="W62" s="23">
        <v>0.1018</v>
      </c>
      <c r="X62" s="23">
        <v>0.0132</v>
      </c>
      <c r="Y62" s="23"/>
      <c r="Z62" s="23">
        <v>0.13720159824006778</v>
      </c>
      <c r="AA62" s="23">
        <v>0.020209179462549604</v>
      </c>
      <c r="AB62" s="23"/>
      <c r="AC62" s="23">
        <v>0.10512521146560556</v>
      </c>
      <c r="AD62" s="23">
        <v>0.10732326240796779</v>
      </c>
      <c r="AE62" s="23">
        <v>-0.002198050942362223</v>
      </c>
      <c r="AF62" s="23"/>
      <c r="AG62" s="23">
        <v>0.6600050036932021</v>
      </c>
      <c r="AH62" s="23">
        <v>0.0818585253702615</v>
      </c>
      <c r="AJ62" s="23">
        <v>0.0782803124161438</v>
      </c>
      <c r="AK62" s="23">
        <v>0.2084</v>
      </c>
      <c r="AL62" s="23">
        <v>0.1058</v>
      </c>
      <c r="AM62" s="23">
        <v>0.0692</v>
      </c>
      <c r="AN62" s="23">
        <v>0.267904031154537</v>
      </c>
      <c r="AO62" s="23">
        <v>0.1647</v>
      </c>
      <c r="AP62" s="23">
        <v>0.2354</v>
      </c>
      <c r="AQ62" s="81">
        <v>0.0082</v>
      </c>
      <c r="AR62" s="23"/>
      <c r="AS62" s="23">
        <v>0.29519552203996</v>
      </c>
      <c r="AT62" s="23"/>
      <c r="AU62" s="23">
        <v>0.5603509786905795</v>
      </c>
      <c r="AV62" s="23">
        <v>0.15325426670523576</v>
      </c>
      <c r="AW62" s="23"/>
      <c r="AX62" s="21">
        <v>25.7</v>
      </c>
    </row>
    <row r="63" spans="1:50" ht="12.75">
      <c r="A63" s="72">
        <v>2000</v>
      </c>
      <c r="B63" s="28" t="s">
        <v>59</v>
      </c>
      <c r="C63" s="36">
        <v>467.19</v>
      </c>
      <c r="D63" s="36">
        <v>433.81</v>
      </c>
      <c r="E63" s="36"/>
      <c r="F63" s="23">
        <v>-0.012191627728920684</v>
      </c>
      <c r="G63" s="23">
        <v>-0.016473344959242242</v>
      </c>
      <c r="H63" s="23"/>
      <c r="I63" s="23">
        <v>0.20652474426320153</v>
      </c>
      <c r="J63" s="23"/>
      <c r="K63" s="36">
        <v>209.27233999999999</v>
      </c>
      <c r="L63" s="36"/>
      <c r="M63" s="23">
        <v>0.059304135748015074</v>
      </c>
      <c r="N63" s="23">
        <v>0.02200851594142694</v>
      </c>
      <c r="O63" s="23">
        <v>0.28274820687051716</v>
      </c>
      <c r="P63" s="23">
        <v>0.158933406764881</v>
      </c>
      <c r="Q63" s="23"/>
      <c r="R63" s="23">
        <v>0.12408591319233163</v>
      </c>
      <c r="S63" s="36">
        <v>3591.4063794519348</v>
      </c>
      <c r="T63" s="36"/>
      <c r="U63" s="36">
        <v>950.56</v>
      </c>
      <c r="V63" s="36"/>
      <c r="W63" s="23">
        <v>0.1275</v>
      </c>
      <c r="X63" s="23">
        <v>0.0105</v>
      </c>
      <c r="Y63" s="23"/>
      <c r="Z63" s="23">
        <v>0.1757942816766346</v>
      </c>
      <c r="AA63" s="23">
        <v>0.029790193578300685</v>
      </c>
      <c r="AB63" s="23"/>
      <c r="AC63" s="23">
        <v>0.1531265386509109</v>
      </c>
      <c r="AD63" s="23">
        <v>0.19813720663055967</v>
      </c>
      <c r="AE63" s="23">
        <v>-0.04501066797964878</v>
      </c>
      <c r="AF63" s="23"/>
      <c r="AG63" s="23">
        <v>0.557586574757919</v>
      </c>
      <c r="AH63" s="23">
        <v>0.0616864742501415</v>
      </c>
      <c r="AJ63" s="23">
        <v>0.0680912752866186</v>
      </c>
      <c r="AK63" s="23">
        <v>0.1715</v>
      </c>
      <c r="AL63" s="23">
        <v>0.103</v>
      </c>
      <c r="AM63" s="23">
        <v>0.0623</v>
      </c>
      <c r="AN63" s="23">
        <v>0.273616128631814</v>
      </c>
      <c r="AO63" s="23">
        <v>0.1629</v>
      </c>
      <c r="AP63" s="23">
        <v>0.2215</v>
      </c>
      <c r="AQ63" s="81">
        <v>0.0083</v>
      </c>
      <c r="AR63" s="23"/>
      <c r="AS63" s="23">
        <v>0.246760513841259</v>
      </c>
      <c r="AT63" s="23"/>
      <c r="AU63" s="23">
        <v>0.5649901908328875</v>
      </c>
      <c r="AV63" s="23">
        <v>0.1555198858569645</v>
      </c>
      <c r="AW63" s="23"/>
      <c r="AX63" s="21">
        <v>26.3</v>
      </c>
    </row>
    <row r="64" spans="1:50" ht="12.75">
      <c r="A64" s="72">
        <v>7362</v>
      </c>
      <c r="B64" s="28" t="s">
        <v>60</v>
      </c>
      <c r="C64" s="36">
        <v>3647.16</v>
      </c>
      <c r="D64" s="36">
        <v>3373.05</v>
      </c>
      <c r="E64" s="36"/>
      <c r="F64" s="23">
        <v>-0.012970650125494698</v>
      </c>
      <c r="G64" s="23">
        <v>-0.01831050505834586</v>
      </c>
      <c r="H64" s="23"/>
      <c r="I64" s="23">
        <v>0.14645190177827463</v>
      </c>
      <c r="J64" s="23"/>
      <c r="K64" s="36">
        <v>354.64405</v>
      </c>
      <c r="L64" s="36"/>
      <c r="M64" s="23">
        <v>0.07898217483314363</v>
      </c>
      <c r="N64" s="23">
        <v>0.02248904331824015</v>
      </c>
      <c r="O64" s="23">
        <v>0.31475599580092056</v>
      </c>
      <c r="P64" s="23">
        <v>0.0530169592182428</v>
      </c>
      <c r="Q64" s="23"/>
      <c r="R64" s="23">
        <v>0.11908082748450471</v>
      </c>
      <c r="S64" s="36">
        <v>5457.832986353689</v>
      </c>
      <c r="T64" s="36"/>
      <c r="U64" s="36">
        <v>7039.36</v>
      </c>
      <c r="V64" s="36"/>
      <c r="W64" s="23">
        <v>0.208</v>
      </c>
      <c r="X64" s="23">
        <v>0.0567</v>
      </c>
      <c r="Y64" s="23"/>
      <c r="Z64" s="23">
        <v>0.255545751084282</v>
      </c>
      <c r="AA64" s="23">
        <v>0.05946522186269346</v>
      </c>
      <c r="AB64" s="23"/>
      <c r="AC64" s="23">
        <v>0.1640474025235876</v>
      </c>
      <c r="AD64" s="23">
        <v>0.1091170601088755</v>
      </c>
      <c r="AE64" s="23">
        <v>0.054930342414712105</v>
      </c>
      <c r="AF64" s="23"/>
      <c r="AG64" s="23">
        <v>0.330571975294608</v>
      </c>
      <c r="AH64" s="23">
        <v>0.298172302845013</v>
      </c>
      <c r="AJ64" s="23">
        <v>0.106189194546843</v>
      </c>
      <c r="AK64" s="23">
        <v>0.313</v>
      </c>
      <c r="AL64" s="23">
        <v>0.0872</v>
      </c>
      <c r="AM64" s="23">
        <v>0.0536</v>
      </c>
      <c r="AN64" s="23">
        <v>0.317478771513668</v>
      </c>
      <c r="AO64" s="23">
        <v>0.1607</v>
      </c>
      <c r="AP64" s="23">
        <v>0.3725</v>
      </c>
      <c r="AQ64" s="81">
        <v>0.0192</v>
      </c>
      <c r="AR64" s="23"/>
      <c r="AS64" s="23">
        <v>0.415528764753782</v>
      </c>
      <c r="AT64" s="23"/>
      <c r="AU64" s="23">
        <v>0.6347854607990592</v>
      </c>
      <c r="AV64" s="23">
        <v>0.19906448438788144</v>
      </c>
      <c r="AW64" s="23"/>
      <c r="AX64" s="21">
        <v>49.4</v>
      </c>
    </row>
    <row r="65" spans="1:50" ht="12.75">
      <c r="A65" s="72">
        <v>2162</v>
      </c>
      <c r="B65" s="28" t="s">
        <v>61</v>
      </c>
      <c r="C65" s="36">
        <v>2531.38</v>
      </c>
      <c r="D65" s="36">
        <v>2319.94</v>
      </c>
      <c r="E65" s="36"/>
      <c r="F65" s="23">
        <v>-0.014429226944915219</v>
      </c>
      <c r="G65" s="23">
        <v>-0.019082091751992825</v>
      </c>
      <c r="H65" s="23"/>
      <c r="I65" s="23">
        <v>0.2034586505056078</v>
      </c>
      <c r="J65" s="23"/>
      <c r="K65" s="36">
        <v>217.58066</v>
      </c>
      <c r="L65" s="36"/>
      <c r="M65" s="23">
        <v>0.08693195242970764</v>
      </c>
      <c r="N65" s="23">
        <v>0.029286589128355797</v>
      </c>
      <c r="O65" s="23">
        <v>0.14686823679185232</v>
      </c>
      <c r="P65" s="23">
        <v>0.158284033109328</v>
      </c>
      <c r="Q65" s="23"/>
      <c r="R65" s="23">
        <v>0.11696791662518609</v>
      </c>
      <c r="S65" s="36">
        <v>3925.927356058585</v>
      </c>
      <c r="T65" s="36"/>
      <c r="U65" s="36">
        <v>5456.43</v>
      </c>
      <c r="V65" s="36"/>
      <c r="W65" s="23">
        <v>0.1105</v>
      </c>
      <c r="X65" s="23">
        <v>0.0215</v>
      </c>
      <c r="Y65" s="23"/>
      <c r="Z65" s="23">
        <v>0.14100104683523834</v>
      </c>
      <c r="AA65" s="23">
        <v>0.02456396734123328</v>
      </c>
      <c r="AB65" s="23"/>
      <c r="AC65" s="23">
        <v>0.12176707925870205</v>
      </c>
      <c r="AD65" s="23">
        <v>0.09446078096149901</v>
      </c>
      <c r="AE65" s="23">
        <v>0.027306298297203033</v>
      </c>
      <c r="AF65" s="23"/>
      <c r="AG65" s="23">
        <v>0.6257505299870068</v>
      </c>
      <c r="AH65" s="23">
        <v>0.127334034298974</v>
      </c>
      <c r="AJ65" s="23">
        <v>0.07520351140877</v>
      </c>
      <c r="AK65" s="23">
        <v>0.2615</v>
      </c>
      <c r="AL65" s="23">
        <v>0.1064</v>
      </c>
      <c r="AM65" s="23">
        <v>0.0549</v>
      </c>
      <c r="AN65" s="23">
        <v>0.288466923782372</v>
      </c>
      <c r="AO65" s="23">
        <v>0.1704</v>
      </c>
      <c r="AP65" s="23">
        <v>0.237</v>
      </c>
      <c r="AQ65" s="81">
        <v>0.008</v>
      </c>
      <c r="AR65" s="23"/>
      <c r="AS65" s="23">
        <v>0.290392600348853</v>
      </c>
      <c r="AT65" s="23"/>
      <c r="AU65" s="23">
        <v>0.5761795307416414</v>
      </c>
      <c r="AV65" s="23">
        <v>0.1567969915349908</v>
      </c>
      <c r="AW65" s="23"/>
      <c r="AX65" s="21">
        <v>24.5</v>
      </c>
    </row>
    <row r="66" spans="1:50" s="56" customFormat="1" ht="12.75">
      <c r="A66" s="72">
        <v>5560</v>
      </c>
      <c r="B66" s="28" t="s">
        <v>62</v>
      </c>
      <c r="C66" s="33">
        <v>608.69</v>
      </c>
      <c r="D66" s="33">
        <v>478.05</v>
      </c>
      <c r="E66" s="33"/>
      <c r="F66" s="53">
        <v>-0.039546128879865194</v>
      </c>
      <c r="G66" s="23">
        <v>-0.048612766273890995</v>
      </c>
      <c r="H66" s="53"/>
      <c r="I66" s="53">
        <v>0.09740273330403298</v>
      </c>
      <c r="J66" s="53"/>
      <c r="K66" s="33">
        <v>190.48045000000002</v>
      </c>
      <c r="L66" s="33"/>
      <c r="M66" s="53">
        <v>0.02926242552089131</v>
      </c>
      <c r="N66" s="53">
        <v>0.01983927108157481</v>
      </c>
      <c r="O66" s="53">
        <v>0.1478211443728685</v>
      </c>
      <c r="P66" s="53">
        <v>0.101809152181625</v>
      </c>
      <c r="Q66" s="53"/>
      <c r="R66" s="53">
        <v>0.12358910997922203</v>
      </c>
      <c r="S66" s="33">
        <v>3461.3553703906546</v>
      </c>
      <c r="T66" s="33"/>
      <c r="U66" s="33">
        <v>1337.73</v>
      </c>
      <c r="V66" s="33"/>
      <c r="W66" s="53">
        <v>0.0959</v>
      </c>
      <c r="X66" s="53">
        <v>0.0123</v>
      </c>
      <c r="Y66" s="53"/>
      <c r="Z66" s="53">
        <v>0.14740124124242737</v>
      </c>
      <c r="AA66" s="53">
        <v>0.02524098950872982</v>
      </c>
      <c r="AB66" s="53"/>
      <c r="AC66" s="53">
        <v>0.11300192130713467</v>
      </c>
      <c r="AD66" s="53">
        <v>0.16382776046628025</v>
      </c>
      <c r="AE66" s="53">
        <v>-0.05082583915914558</v>
      </c>
      <c r="AF66" s="53"/>
      <c r="AG66" s="53">
        <v>0.598753572178181</v>
      </c>
      <c r="AH66" s="53">
        <v>0.0866981563309462</v>
      </c>
      <c r="AJ66" s="53">
        <v>0.0940146126675376</v>
      </c>
      <c r="AK66" s="53">
        <v>0.432</v>
      </c>
      <c r="AL66" s="53">
        <v>0.1838</v>
      </c>
      <c r="AM66" s="53">
        <v>0.0513</v>
      </c>
      <c r="AN66" s="53">
        <v>0.285445599472538</v>
      </c>
      <c r="AO66" s="53">
        <v>0.2234</v>
      </c>
      <c r="AP66" s="53">
        <v>0.2256</v>
      </c>
      <c r="AQ66" s="71">
        <v>0.0084</v>
      </c>
      <c r="AR66" s="53"/>
      <c r="AS66" s="53">
        <v>0.251868703282418</v>
      </c>
      <c r="AT66" s="53"/>
      <c r="AU66" s="53">
        <v>0.5316411821950862</v>
      </c>
      <c r="AV66" s="53">
        <v>0.11482009784970605</v>
      </c>
      <c r="AW66" s="53"/>
      <c r="AX66" s="28">
        <v>52.6</v>
      </c>
    </row>
    <row r="67" spans="7:50" ht="12.75">
      <c r="G67" s="23"/>
      <c r="H67" s="23"/>
      <c r="I67" s="23"/>
      <c r="J67" s="23"/>
      <c r="K67" s="36"/>
      <c r="L67" s="36"/>
      <c r="M67" s="23"/>
      <c r="N67" s="23"/>
      <c r="Q67" s="23"/>
      <c r="R67" s="23"/>
      <c r="S67" s="36"/>
      <c r="T67" s="36"/>
      <c r="U67" s="36"/>
      <c r="V67" s="36"/>
      <c r="X67" s="23"/>
      <c r="Y67" s="23"/>
      <c r="Z67" s="23"/>
      <c r="AA67" s="23"/>
      <c r="AB67" s="23"/>
      <c r="AC67" s="23"/>
      <c r="AD67" s="23"/>
      <c r="AE67" s="23"/>
      <c r="AF67" s="23"/>
      <c r="AG67" s="23"/>
      <c r="AH67" s="23"/>
      <c r="AJ67" s="23"/>
      <c r="AK67" s="23"/>
      <c r="AL67" s="23"/>
      <c r="AM67" s="23"/>
      <c r="AN67" s="23"/>
      <c r="AO67" s="23"/>
      <c r="AP67" s="23"/>
      <c r="AQ67" s="91"/>
      <c r="AS67" s="23"/>
      <c r="AT67" s="23"/>
      <c r="AU67" s="23"/>
      <c r="AV67" s="23"/>
      <c r="AW67" s="23"/>
      <c r="AX67" s="23"/>
    </row>
    <row r="68" spans="1:50" ht="12.75">
      <c r="A68" s="72">
        <v>1123</v>
      </c>
      <c r="B68" s="21" t="s">
        <v>3</v>
      </c>
      <c r="C68" s="36">
        <v>2566.86</v>
      </c>
      <c r="D68" s="36">
        <v>2485.6</v>
      </c>
      <c r="E68" s="36"/>
      <c r="F68" s="23">
        <v>-0.005393224137142383</v>
      </c>
      <c r="G68" s="23">
        <v>-0.01264347971207802</v>
      </c>
      <c r="H68" s="23"/>
      <c r="I68" s="23">
        <v>0.12365437782454898</v>
      </c>
      <c r="J68" s="23"/>
      <c r="K68" s="36">
        <v>341.69147999999996</v>
      </c>
      <c r="L68" s="36"/>
      <c r="M68" s="23">
        <v>0.05661480012291542</v>
      </c>
      <c r="N68" s="23">
        <v>0.01578820460787618</v>
      </c>
      <c r="O68" s="23">
        <v>0.13939904443646609</v>
      </c>
      <c r="P68" s="23">
        <v>0.29651262443140614</v>
      </c>
      <c r="Q68" s="23"/>
      <c r="R68" s="23">
        <v>0.10176541583347573</v>
      </c>
      <c r="S68" s="36">
        <v>4239.43249101753</v>
      </c>
      <c r="T68" s="36"/>
      <c r="U68" s="36">
        <v>4752.72</v>
      </c>
      <c r="V68" s="36"/>
      <c r="W68" s="23">
        <v>0.1636</v>
      </c>
      <c r="X68" s="23">
        <v>0.0396</v>
      </c>
      <c r="Y68" s="23"/>
      <c r="Z68" s="23">
        <v>0.19680192542443314</v>
      </c>
      <c r="AA68" s="23">
        <v>0.033570367087287514</v>
      </c>
      <c r="AB68" s="23"/>
      <c r="AC68" s="23">
        <v>0.11767389097856588</v>
      </c>
      <c r="AD68" s="23">
        <v>0.1025661233506478</v>
      </c>
      <c r="AE68" s="23">
        <v>0.015107767627918087</v>
      </c>
      <c r="AF68" s="23"/>
      <c r="AG68" s="23">
        <v>0.4700778434230162</v>
      </c>
      <c r="AH68" s="23">
        <v>0.147344213350548</v>
      </c>
      <c r="AJ68" s="23">
        <v>0.0871731419271377</v>
      </c>
      <c r="AK68" s="23">
        <v>0.151</v>
      </c>
      <c r="AL68" s="23">
        <v>0.0887</v>
      </c>
      <c r="AM68" s="23">
        <v>0.0637</v>
      </c>
      <c r="AN68" s="23">
        <v>0.304542982274342</v>
      </c>
      <c r="AO68" s="23">
        <v>0.1402</v>
      </c>
      <c r="AP68" s="23">
        <v>0.3594</v>
      </c>
      <c r="AQ68" s="81">
        <v>0.0193</v>
      </c>
      <c r="AR68" s="23"/>
      <c r="AS68" s="23">
        <v>0.451104758298796</v>
      </c>
      <c r="AT68" s="23"/>
      <c r="AU68" s="23">
        <v>0.6666117241410033</v>
      </c>
      <c r="AV68" s="23">
        <v>0.09837533466680327</v>
      </c>
      <c r="AW68" s="23"/>
      <c r="AX68" s="21">
        <f>VLOOKUP(LEFT(B68,5)&amp;"MA",'[2]Sheet1 (2)'!$A$2:$D$284,4,FALSE)</f>
        <v>29.3</v>
      </c>
    </row>
    <row r="69" spans="1:50" ht="12.75">
      <c r="A69" s="72">
        <v>1124</v>
      </c>
      <c r="B69" s="21" t="s">
        <v>249</v>
      </c>
      <c r="C69" s="36">
        <v>436.39</v>
      </c>
      <c r="D69" s="36">
        <v>453.27</v>
      </c>
      <c r="E69" s="36"/>
      <c r="F69" s="23">
        <v>0.00632311624135129</v>
      </c>
      <c r="G69" s="23">
        <v>0.0020120554147788905</v>
      </c>
      <c r="H69" s="23"/>
      <c r="I69" s="23">
        <v>0.16758235696476248</v>
      </c>
      <c r="J69" s="23"/>
      <c r="K69" s="36">
        <v>311.71456</v>
      </c>
      <c r="L69" s="36"/>
      <c r="M69" s="23">
        <v>0.10318161197641018</v>
      </c>
      <c r="N69" s="23">
        <v>0.030037757686725043</v>
      </c>
      <c r="O69" s="23">
        <v>0.07745756020529017</v>
      </c>
      <c r="P69" s="23">
        <v>0.4438868613138686</v>
      </c>
      <c r="Q69" s="23"/>
      <c r="R69" s="23">
        <v>0.09227963468126317</v>
      </c>
      <c r="S69" s="36">
        <v>3239.1627759138073</v>
      </c>
      <c r="T69" s="36"/>
      <c r="U69" s="36">
        <v>906.66</v>
      </c>
      <c r="V69" s="36"/>
      <c r="W69" s="23">
        <v>0.2636</v>
      </c>
      <c r="X69" s="23">
        <v>0.0162</v>
      </c>
      <c r="Y69" s="23"/>
      <c r="Z69" s="23">
        <v>0.18162709372142782</v>
      </c>
      <c r="AA69" s="23">
        <v>0.035540179273470675</v>
      </c>
      <c r="AB69" s="23"/>
      <c r="AC69" s="23">
        <v>0.14249349632157543</v>
      </c>
      <c r="AD69" s="23">
        <v>0.10011468852275589</v>
      </c>
      <c r="AE69" s="23">
        <v>0.04237880779881954</v>
      </c>
      <c r="AF69" s="23"/>
      <c r="AG69" s="23">
        <v>0.24460212565094253</v>
      </c>
      <c r="AH69" s="23">
        <v>0.071244358478401</v>
      </c>
      <c r="AJ69" s="23">
        <v>0.094878130410171</v>
      </c>
      <c r="AK69" s="23">
        <v>0.0412</v>
      </c>
      <c r="AL69" s="23">
        <v>0.0601</v>
      </c>
      <c r="AM69" s="23">
        <v>0.0507</v>
      </c>
      <c r="AN69" s="23">
        <v>0.282699761100658</v>
      </c>
      <c r="AO69" s="23">
        <v>0.1183</v>
      </c>
      <c r="AP69" s="23">
        <v>0.3</v>
      </c>
      <c r="AQ69" s="81">
        <v>0.0087</v>
      </c>
      <c r="AR69" s="23"/>
      <c r="AS69" s="23">
        <v>0.340021564858656</v>
      </c>
      <c r="AT69" s="23"/>
      <c r="AU69" s="23">
        <v>0.5741057049436338</v>
      </c>
      <c r="AV69" s="23">
        <v>0.050753989556390613</v>
      </c>
      <c r="AW69" s="23"/>
      <c r="AX69" s="23"/>
    </row>
    <row r="70" spans="7:50" ht="12.75">
      <c r="G70" s="23"/>
      <c r="H70" s="23"/>
      <c r="I70" s="23"/>
      <c r="J70" s="23"/>
      <c r="K70" s="36"/>
      <c r="L70" s="36"/>
      <c r="M70" s="23"/>
      <c r="N70" s="23"/>
      <c r="Q70" s="23"/>
      <c r="R70" s="23"/>
      <c r="S70" s="36"/>
      <c r="T70" s="36"/>
      <c r="U70" s="36"/>
      <c r="V70" s="36"/>
      <c r="X70" s="23"/>
      <c r="Y70" s="23"/>
      <c r="Z70" s="23"/>
      <c r="AA70" s="23"/>
      <c r="AB70" s="23"/>
      <c r="AC70" s="23"/>
      <c r="AD70" s="23"/>
      <c r="AE70" s="23"/>
      <c r="AF70" s="23"/>
      <c r="AG70" s="23"/>
      <c r="AH70" s="23"/>
      <c r="AJ70" s="23"/>
      <c r="AK70" s="23"/>
      <c r="AL70" s="23"/>
      <c r="AM70" s="23"/>
      <c r="AN70" s="23"/>
      <c r="AO70" s="23"/>
      <c r="AP70" s="23"/>
      <c r="AQ70" s="91"/>
      <c r="AS70" s="23"/>
      <c r="AT70" s="23"/>
      <c r="AV70" s="23"/>
      <c r="AW70" s="23"/>
      <c r="AX70" s="23"/>
    </row>
    <row r="71" spans="2:50" ht="12.75">
      <c r="B71" t="s">
        <v>250</v>
      </c>
      <c r="C71" s="36">
        <f>PERCENTILE(C$11:C$66,0.6667)</f>
        <v>1176.1919199999995</v>
      </c>
      <c r="D71" s="36">
        <f>PERCENTILE(D$11:D$66,0.6667)</f>
        <v>1265.4974949999996</v>
      </c>
      <c r="E71" s="36"/>
      <c r="F71" s="81">
        <f>PERCENTILE(F$11:F$66,0.6667)</f>
        <v>0.01041428889996166</v>
      </c>
      <c r="G71" s="23">
        <f>PERCENTILE(G$11:G$66,0.6667)</f>
        <v>0.004085765730909247</v>
      </c>
      <c r="H71" s="23"/>
      <c r="I71" s="23">
        <f>PERCENTILE(I$11:I$66,0.6667)</f>
        <v>0.13660749402010616</v>
      </c>
      <c r="J71" s="23"/>
      <c r="K71" s="36">
        <f>PERCENTILE(K$11:K$66,0.6667)</f>
        <v>229.09954872999998</v>
      </c>
      <c r="L71" s="36"/>
      <c r="M71" s="23">
        <f>PERCENTILE(M$11:M$66,0.6667)</f>
        <v>0.18865300147378736</v>
      </c>
      <c r="N71" s="23">
        <f>PERCENTILE(N$11:N$66,0.6667)</f>
        <v>0.04973518320187751</v>
      </c>
      <c r="O71" s="23">
        <f>PERCENTILE(O$11:O$66,0.6667)</f>
        <v>0.26754282635906396</v>
      </c>
      <c r="P71" s="23">
        <f>PERCENTILE(P$11:P$66,0.6667)</f>
        <v>0.17884622470614986</v>
      </c>
      <c r="Q71" s="23"/>
      <c r="R71" s="23">
        <f>PERCENTILE(R$11:R$66,0.6667)</f>
        <v>0.11814353508884085</v>
      </c>
      <c r="S71" s="36">
        <f>PERCENTILE(S$11:S$66,0.6667)</f>
        <v>3838.948901652972</v>
      </c>
      <c r="T71" s="36"/>
      <c r="U71" s="36">
        <f>PERCENTILE(U$11:U$66,0.6667)</f>
        <v>2520.013434999999</v>
      </c>
      <c r="V71" s="36"/>
      <c r="W71" s="23">
        <f>PERCENTILE(W$11:W$66,0.6667)</f>
        <v>0.19608004999999998</v>
      </c>
      <c r="X71" s="23">
        <f>PERCENTILE(X$11:X$66,0.6667)</f>
        <v>0.036535349999999994</v>
      </c>
      <c r="Y71" s="23"/>
      <c r="Z71" s="23">
        <f>PERCENTILE(Z$11:Z$66,0.6667)</f>
        <v>0.2540203473733202</v>
      </c>
      <c r="AA71" s="23">
        <f>PERCENTILE(AA$11:AA$66,0.6667)</f>
        <v>0.057722106566271233</v>
      </c>
      <c r="AB71" s="23"/>
      <c r="AC71" s="23">
        <f>PERCENTILE(AC$11:AC$66,0.6667)</f>
        <v>0.18308868832622377</v>
      </c>
      <c r="AD71" s="23">
        <f>PERCENTILE(AD$11:AD$66,0.6667)</f>
        <v>0.13469184953443727</v>
      </c>
      <c r="AE71" s="23">
        <f>PERCENTILE(AE$11:AE$66,0.6667)</f>
        <v>0.05497402664713955</v>
      </c>
      <c r="AF71" s="23"/>
      <c r="AG71" s="23">
        <f>PERCENTILE(AG$11:AG$66,0.6667)</f>
        <v>0.499340942909212</v>
      </c>
      <c r="AH71" s="23">
        <f>PERCENTILE(AH$11:AH$66,0.6667)</f>
        <v>0.12644222466992477</v>
      </c>
      <c r="AJ71" s="23">
        <f aca="true" t="shared" si="2" ref="AJ71:AQ71">PERCENTILE(AJ$11:AJ$66,0.6667)</f>
        <v>0.08897322925974888</v>
      </c>
      <c r="AK71" s="23">
        <f t="shared" si="2"/>
        <v>0.32273535</v>
      </c>
      <c r="AL71" s="23">
        <f t="shared" si="2"/>
        <v>0.1089337</v>
      </c>
      <c r="AM71" s="23">
        <f t="shared" si="2"/>
        <v>0.056801649999999995</v>
      </c>
      <c r="AN71" s="23">
        <f t="shared" si="2"/>
        <v>0.3042513476856072</v>
      </c>
      <c r="AO71" s="23">
        <f t="shared" si="2"/>
        <v>0.1808337</v>
      </c>
      <c r="AP71" s="23">
        <f t="shared" si="2"/>
        <v>0.27930165</v>
      </c>
      <c r="AQ71" s="81">
        <f t="shared" si="2"/>
        <v>0.00986685</v>
      </c>
      <c r="AR71" s="23"/>
      <c r="AS71" s="23">
        <f>PERCENTILE(AS$11:AS$66,0.6667)</f>
        <v>0.3387630377756325</v>
      </c>
      <c r="AT71" s="23"/>
      <c r="AU71" s="23">
        <f>PERCENTILE(AU$11:AU$66,0.6667)</f>
        <v>0.5799149627150672</v>
      </c>
      <c r="AV71" s="23">
        <f>PERCENTILE(AV$11:AV$66,0.6667)</f>
        <v>0.16118199848933082</v>
      </c>
      <c r="AW71" s="23"/>
      <c r="AX71" s="36">
        <f>PERCENTILE(AX$11:AX$66,0.6667)</f>
        <v>42.301649999999995</v>
      </c>
    </row>
    <row r="72" spans="2:50" ht="12.75">
      <c r="B72" t="s">
        <v>251</v>
      </c>
      <c r="C72" s="36">
        <f>PERCENTILE(C$11:C$66,0.5)</f>
        <v>837.955</v>
      </c>
      <c r="D72" s="36">
        <f>PERCENTILE(D$11:D$66,0.5)</f>
        <v>886.185</v>
      </c>
      <c r="E72" s="36"/>
      <c r="F72" s="81">
        <f>PERCENTILE(F$11:F$66,0.5)</f>
        <v>0.004257723862693741</v>
      </c>
      <c r="G72" s="23">
        <f>PERCENTILE(G$11:G$66,0.5)</f>
        <v>-0.0025848188798967</v>
      </c>
      <c r="H72" s="23"/>
      <c r="I72" s="23">
        <f>PERCENTILE(I$11:I$66,0.5)</f>
        <v>0.11190074920598225</v>
      </c>
      <c r="J72" s="23"/>
      <c r="K72" s="36">
        <f>PERCENTILE(K$11:K$66,0.5)</f>
        <v>212.241535</v>
      </c>
      <c r="L72" s="36"/>
      <c r="M72" s="23">
        <f>PERCENTILE(M$11:M$66,0.5)</f>
        <v>0.13727311111117335</v>
      </c>
      <c r="N72" s="23">
        <f>PERCENTILE(N$11:N$66,0.5)</f>
        <v>0.0430996206054283</v>
      </c>
      <c r="O72" s="23">
        <f>PERCENTILE(O$11:O$66,0.5)</f>
        <v>0.22548778232261588</v>
      </c>
      <c r="P72" s="23">
        <f>PERCENTILE(P$11:P$66,0.5)</f>
        <v>0.14580659805087698</v>
      </c>
      <c r="Q72" s="23"/>
      <c r="R72" s="23">
        <f>PERCENTILE(R$11:R$66,0.5)</f>
        <v>0.11444606374433877</v>
      </c>
      <c r="S72" s="36">
        <f>PERCENTILE(S$11:S$66,0.5)</f>
        <v>3643.451516999736</v>
      </c>
      <c r="T72" s="36"/>
      <c r="U72" s="36">
        <f>PERCENTILE(U$11:U$66,0.5)</f>
        <v>1599.935</v>
      </c>
      <c r="V72" s="36"/>
      <c r="W72" s="23">
        <f>PERCENTILE(W$11:W$66,0.5)</f>
        <v>0.16935</v>
      </c>
      <c r="X72" s="23">
        <f>PERCENTILE(X$11:X$66,0.5)</f>
        <v>0.0253</v>
      </c>
      <c r="Y72" s="23"/>
      <c r="Z72" s="23">
        <f>PERCENTILE(Z$11:Z$66,0.5)</f>
        <v>0.211031570212905</v>
      </c>
      <c r="AA72" s="23">
        <f>PERCENTILE(AA$11:AA$66,0.5)</f>
        <v>0.04564285784213109</v>
      </c>
      <c r="AB72" s="23"/>
      <c r="AC72" s="23">
        <f>PERCENTILE(AC$11:AC$66,0.5)</f>
        <v>0.1612709757380657</v>
      </c>
      <c r="AD72" s="23">
        <f>PERCENTILE(AD$11:AD$66,0.5)</f>
        <v>0.1243378799926601</v>
      </c>
      <c r="AE72" s="23">
        <f>PERCENTILE(AE$11:AE$66,0.5)</f>
        <v>0.02621312526720823</v>
      </c>
      <c r="AF72" s="23"/>
      <c r="AG72" s="23">
        <f>PERCENTILE(AG$11:AG$66,0.5)</f>
        <v>0.444689479281251</v>
      </c>
      <c r="AH72" s="23">
        <f>PERCENTILE(AH$11:AH$66,0.5)</f>
        <v>0.09855284715707716</v>
      </c>
      <c r="AJ72" s="23">
        <f aca="true" t="shared" si="3" ref="AJ72:AQ72">PERCENTILE(AJ$11:AJ$66,0.5)</f>
        <v>0.08329518520696995</v>
      </c>
      <c r="AK72" s="23">
        <f t="shared" si="3"/>
        <v>0.2626</v>
      </c>
      <c r="AL72" s="23">
        <f t="shared" si="3"/>
        <v>0.10455</v>
      </c>
      <c r="AM72" s="23">
        <f t="shared" si="3"/>
        <v>0.05345</v>
      </c>
      <c r="AN72" s="23">
        <f t="shared" si="3"/>
        <v>0.298837471429783</v>
      </c>
      <c r="AO72" s="23">
        <f t="shared" si="3"/>
        <v>0.1645</v>
      </c>
      <c r="AP72" s="23">
        <f t="shared" si="3"/>
        <v>0.2649</v>
      </c>
      <c r="AQ72" s="81">
        <f t="shared" si="3"/>
        <v>0.009049999999999999</v>
      </c>
      <c r="AR72" s="23"/>
      <c r="AS72" s="23">
        <f>PERCENTILE(AS$11:AS$66,0.5)</f>
        <v>0.305707435205339</v>
      </c>
      <c r="AT72" s="23"/>
      <c r="AU72" s="23">
        <f>PERCENTILE(AU$11:AU$66,0.5)</f>
        <v>0.5720588658333507</v>
      </c>
      <c r="AV72" s="23">
        <f>PERCENTILE(AV$11:AV$66,0.5)</f>
        <v>0.14788392500003644</v>
      </c>
      <c r="AW72" s="23"/>
      <c r="AX72" s="36">
        <f>PERCENTILE(AX$11:AX$66,0.5)</f>
        <v>36.75</v>
      </c>
    </row>
    <row r="73" spans="2:50" ht="12.75">
      <c r="B73" t="s">
        <v>252</v>
      </c>
      <c r="C73" s="36">
        <f>PERCENTILE(C$11:C$66,0.3333)</f>
        <v>666.28904</v>
      </c>
      <c r="D73" s="36">
        <f>PERCENTILE(D$11:D$66,0.3333)</f>
        <v>701.347115</v>
      </c>
      <c r="E73" s="36"/>
      <c r="F73" s="81">
        <f>PERCENTILE(F$11:F$66,0.3333)</f>
        <v>0.0009740989464380155</v>
      </c>
      <c r="G73" s="23">
        <f>PERCENTILE(G$11:G$66,0.3333)</f>
        <v>-0.005636335094736352</v>
      </c>
      <c r="H73" s="23"/>
      <c r="I73" s="23">
        <f>PERCENTILE(I$11:I$66,0.3333)</f>
        <v>0.09401278083129931</v>
      </c>
      <c r="J73" s="23"/>
      <c r="K73" s="36">
        <f>PERCENTILE(K$11:K$66,0.3333)</f>
        <v>193.4493967</v>
      </c>
      <c r="L73" s="36"/>
      <c r="M73" s="23">
        <f>PERCENTILE(M$11:M$66,0.3333)</f>
        <v>0.10026513901759146</v>
      </c>
      <c r="N73" s="23">
        <f>PERCENTILE(N$11:N$66,0.3333)</f>
        <v>0.02848577383922409</v>
      </c>
      <c r="O73" s="23">
        <f>PERCENTILE(O$11:O$66,0.3333)</f>
        <v>0.19984411263523064</v>
      </c>
      <c r="P73" s="23">
        <f>PERCENTILE(P$11:P$66,0.3333)</f>
        <v>0.10503920549805085</v>
      </c>
      <c r="Q73" s="23"/>
      <c r="R73" s="23">
        <f>PERCENTILE(R$11:R$66,0.3333)</f>
        <v>0.11097511510724772</v>
      </c>
      <c r="S73" s="36">
        <f>PERCENTILE(S$11:S$66,0.3333)</f>
        <v>3460.3483013638865</v>
      </c>
      <c r="T73" s="36"/>
      <c r="U73" s="36">
        <f>PERCENTILE(U$11:U$66,0.3333)</f>
        <v>1253.5653</v>
      </c>
      <c r="V73" s="36"/>
      <c r="W73" s="23">
        <f>PERCENTILE(W$11:W$66,0.3333)</f>
        <v>0.14322929999999998</v>
      </c>
      <c r="X73" s="23">
        <f>PERCENTILE(X$11:X$66,0.3333)</f>
        <v>0.0215</v>
      </c>
      <c r="Y73" s="23"/>
      <c r="Z73" s="23">
        <f>PERCENTILE(Z$11:Z$66,0.3333)</f>
        <v>0.18049216544260682</v>
      </c>
      <c r="AA73" s="23">
        <f>PERCENTILE(AA$11:AA$66,0.3333)</f>
        <v>0.03418862604275549</v>
      </c>
      <c r="AB73" s="23"/>
      <c r="AC73" s="23">
        <f>PERCENTILE(AC$11:AC$66,0.3333)</f>
        <v>0.13558972419315804</v>
      </c>
      <c r="AD73" s="23">
        <f>PERCENTILE(AD$11:AD$66,0.3333)</f>
        <v>0.11615597623013091</v>
      </c>
      <c r="AE73" s="23">
        <f>PERCENTILE(AE$11:AE$66,0.3333)</f>
        <v>0.014895669685893606</v>
      </c>
      <c r="AF73" s="23"/>
      <c r="AG73" s="23">
        <f>PERCENTILE(AG$11:AG$66,0.3333)</f>
        <v>0.3529627759956941</v>
      </c>
      <c r="AH73" s="23">
        <f>PERCENTILE(AH$11:AH$66,0.3333)</f>
        <v>0.0751085957822856</v>
      </c>
      <c r="AJ73" s="23">
        <f aca="true" t="shared" si="4" ref="AJ73:AQ73">PERCENTILE(AJ$11:AJ$66,0.3333)</f>
        <v>0.0791717926908147</v>
      </c>
      <c r="AK73" s="23">
        <f t="shared" si="4"/>
        <v>0.20225859999999998</v>
      </c>
      <c r="AL73" s="23">
        <f t="shared" si="4"/>
        <v>0.0994652</v>
      </c>
      <c r="AM73" s="23">
        <f t="shared" si="4"/>
        <v>0.0496304</v>
      </c>
      <c r="AN73" s="23">
        <f t="shared" si="4"/>
        <v>0.29013760322766663</v>
      </c>
      <c r="AO73" s="23">
        <f t="shared" si="4"/>
        <v>0.1565663</v>
      </c>
      <c r="AP73" s="23">
        <f t="shared" si="4"/>
        <v>0.2440989</v>
      </c>
      <c r="AQ73" s="81">
        <f t="shared" si="4"/>
        <v>0.00813315</v>
      </c>
      <c r="AR73" s="23"/>
      <c r="AS73" s="23">
        <f>PERCENTILE(AS$11:AS$66,0.3333)</f>
        <v>0.2748279570794488</v>
      </c>
      <c r="AT73" s="23"/>
      <c r="AU73" s="23">
        <f>PERCENTILE(AU$11:AU$66,0.3333)</f>
        <v>0.5446821624752323</v>
      </c>
      <c r="AV73" s="23">
        <f>PERCENTILE(AV$11:AV$66,0.3333)</f>
        <v>0.12267636414651732</v>
      </c>
      <c r="AW73" s="23"/>
      <c r="AX73" s="36">
        <f>PERCENTILE(AX$11:AX$66,0.3333)</f>
        <v>29.23315</v>
      </c>
    </row>
    <row r="74" spans="7:43" ht="12.75">
      <c r="G74" s="55"/>
      <c r="AQ74" s="91"/>
    </row>
    <row r="75" spans="36:43" ht="12.75">
      <c r="AJ75" t="s">
        <v>4</v>
      </c>
      <c r="AQ75" s="91"/>
    </row>
    <row r="76" spans="3:50" ht="12.75">
      <c r="C76" s="40"/>
      <c r="D76" s="40"/>
      <c r="E76" s="40"/>
      <c r="F76" s="40"/>
      <c r="G76" s="40"/>
      <c r="H76" s="40"/>
      <c r="I76" s="40"/>
      <c r="J76" s="40"/>
      <c r="K76" s="40"/>
      <c r="L76" s="40"/>
      <c r="M76" s="47"/>
      <c r="N76" s="40"/>
      <c r="O76" s="40"/>
      <c r="P76" s="40"/>
      <c r="Q76" s="40"/>
      <c r="R76" s="40"/>
      <c r="U76" s="40"/>
      <c r="V76" s="40"/>
      <c r="W76" s="40"/>
      <c r="X76" s="40"/>
      <c r="Y76" s="40"/>
      <c r="Z76" s="40"/>
      <c r="AA76" s="40"/>
      <c r="AB76" s="40"/>
      <c r="AC76" s="40"/>
      <c r="AD76" s="40"/>
      <c r="AE76" s="40"/>
      <c r="AF76" s="40"/>
      <c r="AG76" s="40"/>
      <c r="AH76" s="40"/>
      <c r="AJ76" s="40" t="e">
        <f>"&gt;="&amp;#REF!</f>
        <v>#REF!</v>
      </c>
      <c r="AK76" s="40"/>
      <c r="AL76" s="40"/>
      <c r="AM76" s="40"/>
      <c r="AN76" s="40"/>
      <c r="AO76" s="40"/>
      <c r="AP76" s="40"/>
      <c r="AQ76" s="91"/>
      <c r="AR76" s="40"/>
      <c r="AS76" s="40"/>
      <c r="AT76" s="40"/>
      <c r="AU76" s="40"/>
      <c r="AV76" s="40"/>
      <c r="AW76" s="40"/>
      <c r="AX76" s="40"/>
    </row>
    <row r="77" spans="6:43" ht="12.75">
      <c r="F77" s="40"/>
      <c r="AQ77" s="91"/>
    </row>
    <row r="78" spans="3:43" ht="12.75">
      <c r="C78" s="40"/>
      <c r="D78" s="40"/>
      <c r="E78" s="40"/>
      <c r="F78" s="40"/>
      <c r="AQ78" s="91"/>
    </row>
    <row r="79" ht="12.75">
      <c r="AQ79" s="91"/>
    </row>
    <row r="80" ht="12.75">
      <c r="AQ80" s="91"/>
    </row>
  </sheetData>
  <sheetProtection/>
  <mergeCells count="13">
    <mergeCell ref="C1:D1"/>
    <mergeCell ref="C2:D2"/>
    <mergeCell ref="F2:G2"/>
    <mergeCell ref="N2:P2"/>
    <mergeCell ref="W2:X2"/>
    <mergeCell ref="Z2:AA2"/>
    <mergeCell ref="AU1:AV1"/>
    <mergeCell ref="AC2:AE2"/>
    <mergeCell ref="F1:G1"/>
    <mergeCell ref="M1:P1"/>
    <mergeCell ref="R1:S1"/>
    <mergeCell ref="W1:AE1"/>
    <mergeCell ref="AJ1:AQ1"/>
  </mergeCells>
  <conditionalFormatting sqref="W11:W66 W68:W69 AX73 U73:AH73 AR73 O73:P73 O68:P69 O11:P66 AV70:AW70 AJ73:AP73 AQ68:AR69 AQ11:AR66 AX11:AX70 H11:N70 X11:AH70 AU11:AW69 AS11:AT70 Q11:V70 AJ11:AP70 G11:G66 AJ5:AX8 G5:AH8">
    <cfRule type="cellIs" priority="1" dxfId="2" operator="greaterThanOrEqual" stopIfTrue="1">
      <formula>G$71</formula>
    </cfRule>
    <cfRule type="cellIs" priority="2" dxfId="1" operator="lessThan" stopIfTrue="1">
      <formula>G$73</formula>
    </cfRule>
    <cfRule type="cellIs" priority="3" dxfId="0" operator="greaterThanOrEqual" stopIfTrue="1">
      <formula>G$72</formula>
    </cfRule>
  </conditionalFormatting>
  <conditionalFormatting sqref="H71:N73 U71:AH72 AX71:AX72 O71:P72 Q71:T73 AJ71:AP72 AR71:AR72 AS71:AW73 AQ71:AQ73">
    <cfRule type="cellIs" priority="4" dxfId="2" operator="greaterThanOrEqual" stopIfTrue="1">
      <formula>H$71</formula>
    </cfRule>
    <cfRule type="cellIs" priority="5" dxfId="1" operator="lessThan" stopIfTrue="1">
      <formula>#REF!</formula>
    </cfRule>
    <cfRule type="cellIs" priority="6" dxfId="0" operator="greaterThanOrEqual" stopIfTrue="1">
      <formula>H$72</formula>
    </cfRule>
  </conditionalFormatting>
  <conditionalFormatting sqref="F5:F8 AJ9:AX9 G67:G70 C71:G73 A11:F66 A68:F69 B5:B9 C9:AH9 C7:E7">
    <cfRule type="expression" priority="7" dxfId="2" stopIfTrue="1">
      <formula>$F5&gt;=$A$5</formula>
    </cfRule>
    <cfRule type="expression" priority="8" dxfId="1" stopIfTrue="1">
      <formula>$F5&lt;$A$6</formula>
    </cfRule>
    <cfRule type="expression" priority="9" dxfId="0" stopIfTrue="1">
      <formula>$F5&gt;0.5*$A$5</formula>
    </cfRule>
  </conditionalFormatting>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D7"/>
  <sheetViews>
    <sheetView zoomScalePageLayoutView="0" workbookViewId="0" topLeftCell="A1">
      <selection activeCell="A2" sqref="A2"/>
    </sheetView>
  </sheetViews>
  <sheetFormatPr defaultColWidth="9.140625" defaultRowHeight="12.75"/>
  <sheetData>
    <row r="1" spans="1:4" ht="12.75">
      <c r="A1" t="s">
        <v>6</v>
      </c>
      <c r="B1" t="s">
        <v>4</v>
      </c>
      <c r="D1" t="s">
        <v>6</v>
      </c>
    </row>
    <row r="2" spans="1:4" ht="12.75">
      <c r="A2" s="40" t="str">
        <f>"&gt;="&amp;'All Cities'!$A$5</f>
        <v>&gt;=0.0104353757537462</v>
      </c>
      <c r="B2" s="40" t="str">
        <f>"&gt;="&amp;'All Cities'!$A$11</f>
        <v>&gt;=400</v>
      </c>
      <c r="C2" s="40"/>
      <c r="D2" s="40" t="str">
        <f>"&lt;"&amp;'All Cities'!$A$6</f>
        <v>&lt;0</v>
      </c>
    </row>
    <row r="3" spans="1:4" ht="12.75">
      <c r="A3" t="s">
        <v>4</v>
      </c>
      <c r="B3" t="s">
        <v>4</v>
      </c>
      <c r="D3" s="40" t="s">
        <v>4</v>
      </c>
    </row>
    <row r="4" spans="1:4" ht="12.75">
      <c r="A4" s="40" t="str">
        <f>"&lt;"&amp;'All Cities'!$A$13</f>
        <v>&lt;100</v>
      </c>
      <c r="B4" s="40" t="str">
        <f>"&lt;"&amp;'All Cities'!$A$11</f>
        <v>&lt;400</v>
      </c>
      <c r="C4" s="40"/>
      <c r="D4" s="40" t="s">
        <v>305</v>
      </c>
    </row>
    <row r="6" spans="1:4" ht="12.75">
      <c r="A6" t="s">
        <v>253</v>
      </c>
      <c r="B6" t="s">
        <v>254</v>
      </c>
      <c r="D6" t="s">
        <v>253</v>
      </c>
    </row>
    <row r="7" spans="1:4" ht="12.75">
      <c r="A7" t="str">
        <f>"&gt;="&amp;'[1]RegSum'!A10</f>
        <v>&gt;=-0.00200947771411887</v>
      </c>
      <c r="B7" t="s">
        <v>255</v>
      </c>
      <c r="D7" t="str">
        <f>"&lt;="&amp;'[1]RegSum'!A12</f>
        <v>&lt;=-0.00893939565335644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Cape Ann Economics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Moscovitch</dc:creator>
  <cp:keywords/>
  <dc:description/>
  <cp:lastModifiedBy>Calandra Clark</cp:lastModifiedBy>
  <dcterms:created xsi:type="dcterms:W3CDTF">2008-12-24T03:55:06Z</dcterms:created>
  <dcterms:modified xsi:type="dcterms:W3CDTF">2009-01-16T17:46:28Z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